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pivotTables/pivotTable1.xml" ContentType="application/vnd.openxmlformats-officedocument.spreadsheetml.pivotTabl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Cache/pivotCacheDefinition1.xml" ContentType="application/vnd.openxmlformats-officedocument.spreadsheetml.pivotCacheDefinition+xml"/>
  <Override PartName="/docProps/core.xml" ContentType="application/vnd.openxmlformats-package.core-properties+xml"/>
  <Override PartName="/xl/calcChain.xml" ContentType="application/vnd.openxmlformats-officedocument.spreadsheetml.calcChain+xml"/>
  <Override PartName="/xl/pivotCache/pivotCacheRecords1.xml" ContentType="application/vnd.openxmlformats-officedocument.spreadsheetml.pivotCacheRecord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autoCompressPictures="0" defaultThemeVersion="124226"/>
  <bookViews>
    <workbookView xWindow="810" yWindow="-60" windowWidth="28110" windowHeight="16380" tabRatio="599"/>
  </bookViews>
  <sheets>
    <sheet name="Resumen proyectos" sheetId="11" r:id="rId1"/>
    <sheet name="Detalle TD" sheetId="10" state="hidden" r:id="rId2"/>
    <sheet name="Detalle de Proyectos" sheetId="12" r:id="rId3"/>
  </sheets>
  <definedNames>
    <definedName name="_xlnm._FilterDatabase" localSheetId="1" hidden="1">'Detalle TD'!$A$1:$V$75</definedName>
    <definedName name="AREA">#REF!</definedName>
    <definedName name="COMP_INDIGENA">#REF!</definedName>
    <definedName name="COMUNAS">#REF!</definedName>
    <definedName name="ESTADOS">#REF!</definedName>
    <definedName name="ETAPA">#REF!</definedName>
    <definedName name="ETAPAS_PROGRAMA">#REF!</definedName>
    <definedName name="MAGNITUD_PGMA">#REF!</definedName>
    <definedName name="MAGNITUD_PGMAS">#REF!</definedName>
    <definedName name="MAGNITUD_PROYECTOS">#REF!</definedName>
    <definedName name="PROVINCIA">#REF!</definedName>
  </definedNames>
  <calcPr calcId="144525"/>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V215" i="12" l="1"/>
  <c r="AU215" i="12"/>
  <c r="AT215" i="12"/>
  <c r="AS215" i="12"/>
  <c r="AP215" i="12"/>
  <c r="AO215" i="12"/>
  <c r="AN215" i="12"/>
  <c r="AM215" i="12"/>
  <c r="W215" i="12"/>
  <c r="AL214" i="12"/>
  <c r="AW214" i="12" s="1"/>
  <c r="AK214" i="12"/>
  <c r="AJ214" i="12"/>
  <c r="BC214" i="12" s="1"/>
  <c r="K214" i="12"/>
  <c r="AL213" i="12"/>
  <c r="AW213" i="12" s="1"/>
  <c r="AK213" i="12"/>
  <c r="AJ213" i="12"/>
  <c r="BC213" i="12" s="1"/>
  <c r="K213" i="12"/>
  <c r="AW212" i="12"/>
  <c r="AL212" i="12"/>
  <c r="AK212" i="12"/>
  <c r="AJ212" i="12"/>
  <c r="BB212" i="12" s="1"/>
  <c r="K212" i="12"/>
  <c r="AL211" i="12"/>
  <c r="AW211" i="12" s="1"/>
  <c r="AK211" i="12"/>
  <c r="AJ211" i="12"/>
  <c r="BC211" i="12" s="1"/>
  <c r="K211" i="12"/>
  <c r="BC210" i="12"/>
  <c r="AL210" i="12"/>
  <c r="AW210" i="12" s="1"/>
  <c r="AK210" i="12"/>
  <c r="AJ210" i="12"/>
  <c r="BB210" i="12" s="1"/>
  <c r="K210" i="12"/>
  <c r="AL209" i="12"/>
  <c r="AW209" i="12" s="1"/>
  <c r="AK209" i="12"/>
  <c r="AJ209" i="12"/>
  <c r="BC209" i="12" s="1"/>
  <c r="K209" i="12"/>
  <c r="AW208" i="12"/>
  <c r="AL208" i="12"/>
  <c r="AK208" i="12"/>
  <c r="AJ208" i="12"/>
  <c r="BB208" i="12" s="1"/>
  <c r="K208" i="12"/>
  <c r="AL207" i="12"/>
  <c r="AW207" i="12" s="1"/>
  <c r="AK207" i="12"/>
  <c r="AJ207" i="12"/>
  <c r="BC207" i="12" s="1"/>
  <c r="K207" i="12"/>
  <c r="BC206" i="12"/>
  <c r="AL206" i="12"/>
  <c r="AW206" i="12" s="1"/>
  <c r="AK206" i="12"/>
  <c r="AJ206" i="12"/>
  <c r="BB206" i="12" s="1"/>
  <c r="K206" i="12"/>
  <c r="AW205" i="12"/>
  <c r="AL205" i="12"/>
  <c r="AK205" i="12"/>
  <c r="AJ205" i="12"/>
  <c r="BC205" i="12" s="1"/>
  <c r="K205" i="12"/>
  <c r="AW204" i="12"/>
  <c r="AL204" i="12"/>
  <c r="AK204" i="12"/>
  <c r="AJ204" i="12"/>
  <c r="BB204" i="12" s="1"/>
  <c r="K204" i="12"/>
  <c r="BC203" i="12"/>
  <c r="AL203" i="12"/>
  <c r="AW203" i="12" s="1"/>
  <c r="AK203" i="12"/>
  <c r="AJ203" i="12"/>
  <c r="BB203" i="12" s="1"/>
  <c r="K203" i="12"/>
  <c r="BC202" i="12"/>
  <c r="AL202" i="12"/>
  <c r="AW202" i="12" s="1"/>
  <c r="AK202" i="12"/>
  <c r="AJ202" i="12"/>
  <c r="BB202" i="12" s="1"/>
  <c r="K202" i="12"/>
  <c r="AW201" i="12"/>
  <c r="AL201" i="12"/>
  <c r="AK201" i="12"/>
  <c r="AJ201" i="12"/>
  <c r="BC201" i="12" s="1"/>
  <c r="K201" i="12"/>
  <c r="AW200" i="12"/>
  <c r="AL200" i="12"/>
  <c r="AK200" i="12"/>
  <c r="AJ200" i="12"/>
  <c r="BB200" i="12" s="1"/>
  <c r="K200" i="12"/>
  <c r="BC199" i="12"/>
  <c r="AL199" i="12"/>
  <c r="AW199" i="12" s="1"/>
  <c r="AK199" i="12"/>
  <c r="AJ199" i="12"/>
  <c r="BB199" i="12" s="1"/>
  <c r="J199" i="12"/>
  <c r="BC198" i="12"/>
  <c r="AL198" i="12"/>
  <c r="AW198" i="12" s="1"/>
  <c r="AK198" i="12"/>
  <c r="AJ198" i="12"/>
  <c r="BB198" i="12" s="1"/>
  <c r="AI198" i="12"/>
  <c r="AH198" i="12"/>
  <c r="J198" i="12"/>
  <c r="BC197" i="12"/>
  <c r="AL197" i="12"/>
  <c r="AW197" i="12" s="1"/>
  <c r="AK197" i="12"/>
  <c r="AJ197" i="12"/>
  <c r="BB197" i="12" s="1"/>
  <c r="J197" i="12"/>
  <c r="BC196" i="12"/>
  <c r="AL196" i="12"/>
  <c r="AW196" i="12" s="1"/>
  <c r="AK196" i="12"/>
  <c r="AJ196" i="12"/>
  <c r="BB196" i="12" s="1"/>
  <c r="AI196" i="12"/>
  <c r="J196" i="12"/>
  <c r="BC195" i="12"/>
  <c r="AL195" i="12"/>
  <c r="AW195" i="12" s="1"/>
  <c r="AK195" i="12"/>
  <c r="AJ195" i="12"/>
  <c r="BB195" i="12" s="1"/>
  <c r="J195" i="12"/>
  <c r="AW194" i="12"/>
  <c r="AL194" i="12"/>
  <c r="AK194" i="12"/>
  <c r="AJ194" i="12"/>
  <c r="BC194" i="12" s="1"/>
  <c r="J194" i="12"/>
  <c r="AW193" i="12"/>
  <c r="AL193" i="12"/>
  <c r="AK193" i="12"/>
  <c r="AA193" i="12"/>
  <c r="AJ193" i="12" s="1"/>
  <c r="K193" i="12"/>
  <c r="AW192" i="12"/>
  <c r="AL192" i="12"/>
  <c r="AK192" i="12"/>
  <c r="AJ192" i="12"/>
  <c r="BB192" i="12" s="1"/>
  <c r="K192" i="12"/>
  <c r="BC191" i="12"/>
  <c r="AL191" i="12"/>
  <c r="AW191" i="12" s="1"/>
  <c r="AK191" i="12"/>
  <c r="AJ191" i="12"/>
  <c r="BB191" i="12" s="1"/>
  <c r="K191" i="12"/>
  <c r="BC190" i="12"/>
  <c r="AL190" i="12"/>
  <c r="AW190" i="12" s="1"/>
  <c r="AK190" i="12"/>
  <c r="AJ190" i="12"/>
  <c r="BB190" i="12" s="1"/>
  <c r="K190" i="12"/>
  <c r="AW189" i="12"/>
  <c r="AL189" i="12"/>
  <c r="AK189" i="12"/>
  <c r="AJ189" i="12"/>
  <c r="BC189" i="12" s="1"/>
  <c r="K189" i="12"/>
  <c r="AW188" i="12"/>
  <c r="AL188" i="12"/>
  <c r="AK188" i="12"/>
  <c r="AE188" i="12"/>
  <c r="AJ188" i="12" s="1"/>
  <c r="K188" i="12"/>
  <c r="AW187" i="12"/>
  <c r="AL187" i="12"/>
  <c r="AK187" i="12"/>
  <c r="AJ187" i="12"/>
  <c r="BB187" i="12" s="1"/>
  <c r="K187" i="12"/>
  <c r="BC186" i="12"/>
  <c r="AL186" i="12"/>
  <c r="AW186" i="12" s="1"/>
  <c r="AK186" i="12"/>
  <c r="AJ186" i="12"/>
  <c r="BB186" i="12" s="1"/>
  <c r="K186" i="12"/>
  <c r="BC185" i="12"/>
  <c r="AL185" i="12"/>
  <c r="AW185" i="12" s="1"/>
  <c r="AK185" i="12"/>
  <c r="AJ185" i="12"/>
  <c r="BB185" i="12" s="1"/>
  <c r="K185" i="12"/>
  <c r="AW184" i="12"/>
  <c r="AL184" i="12"/>
  <c r="AK184" i="12"/>
  <c r="AJ184" i="12"/>
  <c r="BC184" i="12" s="1"/>
  <c r="AG184" i="12"/>
  <c r="K184" i="12"/>
  <c r="AW183" i="12"/>
  <c r="AL183" i="12"/>
  <c r="AK183" i="12"/>
  <c r="AJ183" i="12"/>
  <c r="BC183" i="12" s="1"/>
  <c r="K183" i="12"/>
  <c r="AW182" i="12"/>
  <c r="AL182" i="12"/>
  <c r="AK182" i="12"/>
  <c r="AJ182" i="12"/>
  <c r="BB182" i="12" s="1"/>
  <c r="K182" i="12"/>
  <c r="BC181" i="12"/>
  <c r="AL181" i="12"/>
  <c r="AW181" i="12" s="1"/>
  <c r="AK181" i="12"/>
  <c r="AJ181" i="12"/>
  <c r="BB181" i="12" s="1"/>
  <c r="K181" i="12"/>
  <c r="BC180" i="12"/>
  <c r="AW180" i="12"/>
  <c r="AL180" i="12"/>
  <c r="AK180" i="12"/>
  <c r="AJ180" i="12"/>
  <c r="BB180" i="12" s="1"/>
  <c r="K180" i="12"/>
  <c r="AW179" i="12"/>
  <c r="AL179" i="12"/>
  <c r="AK179" i="12"/>
  <c r="AJ179" i="12"/>
  <c r="BC179" i="12" s="1"/>
  <c r="K179" i="12"/>
  <c r="AW178" i="12"/>
  <c r="AL178" i="12"/>
  <c r="AK178" i="12"/>
  <c r="AG178" i="12"/>
  <c r="AB178" i="12"/>
  <c r="AA178" i="12"/>
  <c r="AJ178" i="12" s="1"/>
  <c r="K178" i="12"/>
  <c r="BC177" i="12"/>
  <c r="AW177" i="12"/>
  <c r="AL177" i="12"/>
  <c r="AK177" i="12"/>
  <c r="AJ177" i="12"/>
  <c r="BB177" i="12" s="1"/>
  <c r="AH177" i="12"/>
  <c r="J177" i="12"/>
  <c r="BC176" i="12"/>
  <c r="AW176" i="12"/>
  <c r="AL176" i="12"/>
  <c r="AK176" i="12"/>
  <c r="AJ176" i="12"/>
  <c r="BB176" i="12" s="1"/>
  <c r="K176" i="12"/>
  <c r="AW175" i="12"/>
  <c r="AL175" i="12"/>
  <c r="AK175" i="12"/>
  <c r="AJ175" i="12"/>
  <c r="BC175" i="12" s="1"/>
  <c r="K175" i="12"/>
  <c r="BC174" i="12"/>
  <c r="AW174" i="12"/>
  <c r="AL174" i="12"/>
  <c r="AK174" i="12"/>
  <c r="AJ174" i="12"/>
  <c r="BB174" i="12" s="1"/>
  <c r="K174" i="12"/>
  <c r="BC173" i="12"/>
  <c r="AL173" i="12"/>
  <c r="AW173" i="12" s="1"/>
  <c r="AK173" i="12"/>
  <c r="AJ173" i="12"/>
  <c r="BB173" i="12" s="1"/>
  <c r="K173" i="12"/>
  <c r="BC172" i="12"/>
  <c r="AW172" i="12"/>
  <c r="AL172" i="12"/>
  <c r="AK172" i="12"/>
  <c r="AJ172" i="12"/>
  <c r="BB172" i="12" s="1"/>
  <c r="AH172" i="12"/>
  <c r="K172" i="12"/>
  <c r="BC171" i="12"/>
  <c r="AW171" i="12"/>
  <c r="AL171" i="12"/>
  <c r="AK171" i="12"/>
  <c r="AJ171" i="12"/>
  <c r="BB171" i="12" s="1"/>
  <c r="K171" i="12"/>
  <c r="AW170" i="12"/>
  <c r="AL170" i="12"/>
  <c r="AK170" i="12"/>
  <c r="AJ170" i="12"/>
  <c r="BC170" i="12" s="1"/>
  <c r="J170" i="12"/>
  <c r="BC169" i="12"/>
  <c r="AW169" i="12"/>
  <c r="AL169" i="12"/>
  <c r="AK169" i="12"/>
  <c r="AJ169" i="12"/>
  <c r="BB169" i="12" s="1"/>
  <c r="K169" i="12"/>
  <c r="BC168" i="12"/>
  <c r="AL168" i="12"/>
  <c r="AW168" i="12" s="1"/>
  <c r="AK168" i="12"/>
  <c r="AJ168" i="12"/>
  <c r="BB168" i="12" s="1"/>
  <c r="K168" i="12"/>
  <c r="BC167" i="12"/>
  <c r="AW167" i="12"/>
  <c r="AL167" i="12"/>
  <c r="AK167" i="12"/>
  <c r="AJ167" i="12"/>
  <c r="BB167" i="12" s="1"/>
  <c r="K167" i="12"/>
  <c r="AW166" i="12"/>
  <c r="AL166" i="12"/>
  <c r="AK166" i="12"/>
  <c r="AJ166" i="12"/>
  <c r="BC166" i="12" s="1"/>
  <c r="K166" i="12"/>
  <c r="BC165" i="12"/>
  <c r="AW165" i="12"/>
  <c r="AL165" i="12"/>
  <c r="AK165" i="12"/>
  <c r="AJ165" i="12"/>
  <c r="BB165" i="12" s="1"/>
  <c r="K165" i="12"/>
  <c r="BC164" i="12"/>
  <c r="AL164" i="12"/>
  <c r="AW164" i="12" s="1"/>
  <c r="AK164" i="12"/>
  <c r="AJ164" i="12"/>
  <c r="BB164" i="12" s="1"/>
  <c r="AW163" i="12"/>
  <c r="AL163" i="12"/>
  <c r="AK163" i="12"/>
  <c r="AJ163" i="12"/>
  <c r="BC163" i="12" s="1"/>
  <c r="BC162" i="12"/>
  <c r="AL162" i="12"/>
  <c r="AW162" i="12" s="1"/>
  <c r="AK162" i="12"/>
  <c r="AJ162" i="12"/>
  <c r="BB162" i="12" s="1"/>
  <c r="AW161" i="12"/>
  <c r="AL161" i="12"/>
  <c r="AK161" i="12"/>
  <c r="AJ161" i="12"/>
  <c r="BC161" i="12" s="1"/>
  <c r="BC160" i="12"/>
  <c r="AL160" i="12"/>
  <c r="AW160" i="12" s="1"/>
  <c r="AK160" i="12"/>
  <c r="AJ160" i="12"/>
  <c r="BB160" i="12" s="1"/>
  <c r="AW159" i="12"/>
  <c r="AL159" i="12"/>
  <c r="AK159" i="12"/>
  <c r="AJ159" i="12"/>
  <c r="BC159" i="12" s="1"/>
  <c r="BC158" i="12"/>
  <c r="AL158" i="12"/>
  <c r="AW158" i="12" s="1"/>
  <c r="AK158" i="12"/>
  <c r="AJ158" i="12"/>
  <c r="BB158" i="12" s="1"/>
  <c r="AW157" i="12"/>
  <c r="AL157" i="12"/>
  <c r="AK157" i="12"/>
  <c r="AJ157" i="12"/>
  <c r="BC157" i="12" s="1"/>
  <c r="BC156" i="12"/>
  <c r="AL156" i="12"/>
  <c r="AW156" i="12" s="1"/>
  <c r="AK156" i="12"/>
  <c r="AJ156" i="12"/>
  <c r="BB156" i="12" s="1"/>
  <c r="AW155" i="12"/>
  <c r="AL155" i="12"/>
  <c r="AK155" i="12"/>
  <c r="AJ155" i="12"/>
  <c r="BC155" i="12" s="1"/>
  <c r="BC154" i="12"/>
  <c r="AL154" i="12"/>
  <c r="AW154" i="12" s="1"/>
  <c r="AK154" i="12"/>
  <c r="AJ154" i="12"/>
  <c r="BB154" i="12" s="1"/>
  <c r="AW153" i="12"/>
  <c r="AL153" i="12"/>
  <c r="AK153" i="12"/>
  <c r="AJ153" i="12"/>
  <c r="BC153" i="12" s="1"/>
  <c r="AR152" i="12"/>
  <c r="AQ152" i="12"/>
  <c r="AL152" i="12" s="1"/>
  <c r="AW152" i="12" s="1"/>
  <c r="AI152" i="12"/>
  <c r="AH152" i="12"/>
  <c r="AG152" i="12"/>
  <c r="AF152" i="12"/>
  <c r="AE152" i="12"/>
  <c r="AD152" i="12"/>
  <c r="AC152" i="12"/>
  <c r="AB152" i="12"/>
  <c r="AA152" i="12"/>
  <c r="Z152" i="12"/>
  <c r="Y152" i="12"/>
  <c r="X152" i="12"/>
  <c r="AK152" i="12" s="1"/>
  <c r="BC151" i="12"/>
  <c r="AL151" i="12"/>
  <c r="AW151" i="12" s="1"/>
  <c r="AK151" i="12"/>
  <c r="AJ151" i="12"/>
  <c r="BB151" i="12" s="1"/>
  <c r="AW150" i="12"/>
  <c r="AL150" i="12"/>
  <c r="AK150" i="12"/>
  <c r="AJ150" i="12"/>
  <c r="BC150" i="12" s="1"/>
  <c r="BC149" i="12"/>
  <c r="AL149" i="12"/>
  <c r="AW149" i="12" s="1"/>
  <c r="AK149" i="12"/>
  <c r="AJ149" i="12"/>
  <c r="BB149" i="12" s="1"/>
  <c r="AW148" i="12"/>
  <c r="AL148" i="12"/>
  <c r="AK148" i="12"/>
  <c r="AJ148" i="12"/>
  <c r="BC148" i="12" s="1"/>
  <c r="BC147" i="12"/>
  <c r="AL147" i="12"/>
  <c r="AW147" i="12" s="1"/>
  <c r="AK147" i="12"/>
  <c r="AJ147" i="12"/>
  <c r="BB147" i="12" s="1"/>
  <c r="K147" i="12"/>
  <c r="AL146" i="12"/>
  <c r="AW146" i="12" s="1"/>
  <c r="AK146" i="12"/>
  <c r="AJ146" i="12"/>
  <c r="BC146" i="12" s="1"/>
  <c r="K146" i="12"/>
  <c r="AW145" i="12"/>
  <c r="AL145" i="12"/>
  <c r="AK145" i="12"/>
  <c r="AJ145" i="12"/>
  <c r="BC145" i="12" s="1"/>
  <c r="BC144" i="12"/>
  <c r="AL144" i="12"/>
  <c r="AW144" i="12" s="1"/>
  <c r="AK144" i="12"/>
  <c r="AJ144" i="12"/>
  <c r="BB144" i="12" s="1"/>
  <c r="K144" i="12"/>
  <c r="AL143" i="12"/>
  <c r="AW143" i="12" s="1"/>
  <c r="AK143" i="12"/>
  <c r="AJ143" i="12"/>
  <c r="BC143" i="12" s="1"/>
  <c r="AL142" i="12"/>
  <c r="AW142" i="12" s="1"/>
  <c r="AK142" i="12"/>
  <c r="AJ142" i="12"/>
  <c r="BB142" i="12" s="1"/>
  <c r="K142" i="12"/>
  <c r="BC141" i="12"/>
  <c r="AL141" i="12"/>
  <c r="AW141" i="12" s="1"/>
  <c r="AK141" i="12"/>
  <c r="AJ141" i="12"/>
  <c r="BB141" i="12" s="1"/>
  <c r="K141" i="12"/>
  <c r="AL140" i="12"/>
  <c r="AW140" i="12" s="1"/>
  <c r="AK140" i="12"/>
  <c r="AJ140" i="12"/>
  <c r="BC140" i="12" s="1"/>
  <c r="K140" i="12"/>
  <c r="AW139" i="12"/>
  <c r="AL139" i="12"/>
  <c r="AK139" i="12"/>
  <c r="AJ139" i="12"/>
  <c r="BC139" i="12" s="1"/>
  <c r="K139" i="12"/>
  <c r="AL138" i="12"/>
  <c r="AW138" i="12" s="1"/>
  <c r="AK138" i="12"/>
  <c r="AJ138" i="12"/>
  <c r="BB138" i="12" s="1"/>
  <c r="K138" i="12"/>
  <c r="BC137" i="12"/>
  <c r="AL137" i="12"/>
  <c r="AW137" i="12" s="1"/>
  <c r="AK137" i="12"/>
  <c r="AJ137" i="12"/>
  <c r="BB137" i="12" s="1"/>
  <c r="K137" i="12"/>
  <c r="AL136" i="12"/>
  <c r="AW136" i="12" s="1"/>
  <c r="AK136" i="12"/>
  <c r="AJ136" i="12"/>
  <c r="BC136" i="12" s="1"/>
  <c r="K136" i="12"/>
  <c r="AW135" i="12"/>
  <c r="AL135" i="12"/>
  <c r="AK135" i="12"/>
  <c r="AJ135" i="12"/>
  <c r="BC135" i="12" s="1"/>
  <c r="K135" i="12"/>
  <c r="AL134" i="12"/>
  <c r="AW134" i="12" s="1"/>
  <c r="AK134" i="12"/>
  <c r="AJ134" i="12"/>
  <c r="BB134" i="12" s="1"/>
  <c r="K134" i="12"/>
  <c r="BC133" i="12"/>
  <c r="AL133" i="12"/>
  <c r="AW133" i="12" s="1"/>
  <c r="AK133" i="12"/>
  <c r="AJ133" i="12"/>
  <c r="BB133" i="12" s="1"/>
  <c r="K133" i="12"/>
  <c r="AR132" i="12"/>
  <c r="AQ132" i="12"/>
  <c r="AL132" i="12"/>
  <c r="AW132" i="12" s="1"/>
  <c r="AI132" i="12"/>
  <c r="AH132" i="12"/>
  <c r="AG132" i="12"/>
  <c r="AF132" i="12"/>
  <c r="AE132" i="12"/>
  <c r="AD132" i="12"/>
  <c r="AC132" i="12"/>
  <c r="AB132" i="12"/>
  <c r="AA132" i="12"/>
  <c r="Z132" i="12"/>
  <c r="Y132" i="12"/>
  <c r="X132" i="12"/>
  <c r="AJ132" i="12" s="1"/>
  <c r="K132" i="12"/>
  <c r="BC131" i="12"/>
  <c r="AL131" i="12"/>
  <c r="AW131" i="12" s="1"/>
  <c r="AK131" i="12"/>
  <c r="AJ131" i="12"/>
  <c r="BB131" i="12" s="1"/>
  <c r="AW130" i="12"/>
  <c r="AL130" i="12"/>
  <c r="AK130" i="12"/>
  <c r="AJ130" i="12"/>
  <c r="BC130" i="12" s="1"/>
  <c r="BC129" i="12"/>
  <c r="AL129" i="12"/>
  <c r="AW129" i="12" s="1"/>
  <c r="AK129" i="12"/>
  <c r="AJ129" i="12"/>
  <c r="BB129" i="12" s="1"/>
  <c r="AW128" i="12"/>
  <c r="AL128" i="12"/>
  <c r="AK128" i="12"/>
  <c r="AJ128" i="12"/>
  <c r="BC128" i="12" s="1"/>
  <c r="K128" i="12"/>
  <c r="AL127" i="12"/>
  <c r="AW127" i="12" s="1"/>
  <c r="AK127" i="12"/>
  <c r="AJ127" i="12"/>
  <c r="BB127" i="12" s="1"/>
  <c r="K127" i="12"/>
  <c r="BC126" i="12"/>
  <c r="AL126" i="12"/>
  <c r="AW126" i="12" s="1"/>
  <c r="AK126" i="12"/>
  <c r="AJ126" i="12"/>
  <c r="BB126" i="12" s="1"/>
  <c r="K126" i="12"/>
  <c r="AL125" i="12"/>
  <c r="AW125" i="12" s="1"/>
  <c r="AK125" i="12"/>
  <c r="AJ125" i="12"/>
  <c r="BC125" i="12" s="1"/>
  <c r="K125" i="12"/>
  <c r="AW124" i="12"/>
  <c r="AL124" i="12"/>
  <c r="AK124" i="12"/>
  <c r="AJ124" i="12"/>
  <c r="BC123" i="12"/>
  <c r="AL123" i="12"/>
  <c r="AW123" i="12" s="1"/>
  <c r="AK123" i="12"/>
  <c r="AJ123" i="12"/>
  <c r="BB123" i="12" s="1"/>
  <c r="K123" i="12"/>
  <c r="BB122" i="12"/>
  <c r="AL122" i="12"/>
  <c r="AW122" i="12" s="1"/>
  <c r="AK122" i="12"/>
  <c r="AJ122" i="12"/>
  <c r="BC122" i="12" s="1"/>
  <c r="K122" i="12"/>
  <c r="AQ121" i="12"/>
  <c r="AL121" i="12"/>
  <c r="AI121" i="12"/>
  <c r="AH121" i="12"/>
  <c r="AG121" i="12"/>
  <c r="AF121" i="12"/>
  <c r="AE121" i="12"/>
  <c r="AD121" i="12"/>
  <c r="AC121" i="12"/>
  <c r="AB121" i="12"/>
  <c r="AA121" i="12"/>
  <c r="Z121" i="12"/>
  <c r="Y121" i="12"/>
  <c r="X121" i="12"/>
  <c r="AK121" i="12" s="1"/>
  <c r="K121" i="12"/>
  <c r="AW120" i="12"/>
  <c r="AL120" i="12"/>
  <c r="AK120" i="12"/>
  <c r="AJ120" i="12"/>
  <c r="BC120" i="12" s="1"/>
  <c r="K120" i="12"/>
  <c r="AW119" i="12"/>
  <c r="AL119" i="12"/>
  <c r="AK119" i="12"/>
  <c r="AJ119" i="12"/>
  <c r="BB119" i="12" s="1"/>
  <c r="AL118" i="12"/>
  <c r="AW118" i="12" s="1"/>
  <c r="AK118" i="12"/>
  <c r="AJ118" i="12"/>
  <c r="BC118" i="12" s="1"/>
  <c r="AL117" i="12"/>
  <c r="AW117" i="12" s="1"/>
  <c r="AK117" i="12"/>
  <c r="AJ117" i="12"/>
  <c r="K117" i="12"/>
  <c r="BC116" i="12"/>
  <c r="AL116" i="12"/>
  <c r="AW116" i="12" s="1"/>
  <c r="AK116" i="12"/>
  <c r="AJ116" i="12"/>
  <c r="BB116" i="12" s="1"/>
  <c r="K116" i="12"/>
  <c r="AL115" i="12"/>
  <c r="AW115" i="12" s="1"/>
  <c r="AK115" i="12"/>
  <c r="AJ115" i="12"/>
  <c r="BC115" i="12" s="1"/>
  <c r="K115" i="12"/>
  <c r="BC114" i="12"/>
  <c r="AW114" i="12"/>
  <c r="AL114" i="12"/>
  <c r="AK114" i="12"/>
  <c r="AJ114" i="12"/>
  <c r="BB114" i="12" s="1"/>
  <c r="K114" i="12"/>
  <c r="AW113" i="12"/>
  <c r="AL113" i="12"/>
  <c r="AK113" i="12"/>
  <c r="AJ113" i="12"/>
  <c r="BC113" i="12" s="1"/>
  <c r="K113" i="12"/>
  <c r="BC112" i="12"/>
  <c r="AW112" i="12"/>
  <c r="AL112" i="12"/>
  <c r="AK112" i="12"/>
  <c r="AJ112" i="12"/>
  <c r="BB112" i="12" s="1"/>
  <c r="K112" i="12"/>
  <c r="BB111" i="12"/>
  <c r="AL111" i="12"/>
  <c r="AW111" i="12" s="1"/>
  <c r="AK111" i="12"/>
  <c r="AJ111" i="12"/>
  <c r="BC111" i="12" s="1"/>
  <c r="K111" i="12"/>
  <c r="AW110" i="12"/>
  <c r="AL110" i="12"/>
  <c r="AK110" i="12"/>
  <c r="AJ110" i="12"/>
  <c r="BC110" i="12" s="1"/>
  <c r="K110" i="12"/>
  <c r="AL109" i="12"/>
  <c r="AW109" i="12" s="1"/>
  <c r="AK109" i="12"/>
  <c r="AJ109" i="12"/>
  <c r="BC109" i="12" s="1"/>
  <c r="K109" i="12"/>
  <c r="BC108" i="12"/>
  <c r="AL108" i="12"/>
  <c r="AW108" i="12" s="1"/>
  <c r="AK108" i="12"/>
  <c r="AJ108" i="12"/>
  <c r="BB108" i="12" s="1"/>
  <c r="K108" i="12"/>
  <c r="AL107" i="12"/>
  <c r="AW107" i="12" s="1"/>
  <c r="AK107" i="12"/>
  <c r="AJ107" i="12"/>
  <c r="BC107" i="12" s="1"/>
  <c r="K107" i="12"/>
  <c r="BC106" i="12"/>
  <c r="AW106" i="12"/>
  <c r="AL106" i="12"/>
  <c r="AK106" i="12"/>
  <c r="AJ106" i="12"/>
  <c r="BB106" i="12" s="1"/>
  <c r="K106" i="12"/>
  <c r="AW105" i="12"/>
  <c r="AL105" i="12"/>
  <c r="AK105" i="12"/>
  <c r="AJ105" i="12"/>
  <c r="BC105" i="12" s="1"/>
  <c r="BC104" i="12"/>
  <c r="AW104" i="12"/>
  <c r="AL104" i="12"/>
  <c r="AK104" i="12"/>
  <c r="AJ104" i="12"/>
  <c r="BB104" i="12" s="1"/>
  <c r="K104" i="12"/>
  <c r="AL103" i="12"/>
  <c r="AW103" i="12" s="1"/>
  <c r="AK103" i="12"/>
  <c r="AJ103" i="12"/>
  <c r="BC103" i="12" s="1"/>
  <c r="K103" i="12"/>
  <c r="BC102" i="12"/>
  <c r="AW102" i="12"/>
  <c r="AL102" i="12"/>
  <c r="AK102" i="12"/>
  <c r="AJ102" i="12"/>
  <c r="BB102" i="12" s="1"/>
  <c r="K102" i="12"/>
  <c r="AL101" i="12"/>
  <c r="AW101" i="12" s="1"/>
  <c r="AK101" i="12"/>
  <c r="AJ101" i="12"/>
  <c r="BB101" i="12" s="1"/>
  <c r="K101" i="12"/>
  <c r="BC100" i="12"/>
  <c r="AW100" i="12"/>
  <c r="AL100" i="12"/>
  <c r="AK100" i="12"/>
  <c r="AJ100" i="12"/>
  <c r="BB100" i="12" s="1"/>
  <c r="K100" i="12"/>
  <c r="AL99" i="12"/>
  <c r="AW99" i="12" s="1"/>
  <c r="AK99" i="12"/>
  <c r="AJ99" i="12"/>
  <c r="BC99" i="12" s="1"/>
  <c r="K99" i="12"/>
  <c r="BC98" i="12"/>
  <c r="AW98" i="12"/>
  <c r="AL98" i="12"/>
  <c r="AK98" i="12"/>
  <c r="AJ98" i="12"/>
  <c r="BB98" i="12" s="1"/>
  <c r="K98" i="12"/>
  <c r="AL97" i="12"/>
  <c r="AW97" i="12" s="1"/>
  <c r="AK97" i="12"/>
  <c r="AJ97" i="12"/>
  <c r="BB97" i="12" s="1"/>
  <c r="K97" i="12"/>
  <c r="BC96" i="12"/>
  <c r="AW96" i="12"/>
  <c r="AL96" i="12"/>
  <c r="AK96" i="12"/>
  <c r="AJ96" i="12"/>
  <c r="BB96" i="12" s="1"/>
  <c r="K96" i="12"/>
  <c r="AL95" i="12"/>
  <c r="AW95" i="12" s="1"/>
  <c r="AK95" i="12"/>
  <c r="AJ95" i="12"/>
  <c r="BC95" i="12" s="1"/>
  <c r="K95" i="12"/>
  <c r="AQ94" i="12"/>
  <c r="AL94" i="12"/>
  <c r="AI94" i="12"/>
  <c r="AH94" i="12"/>
  <c r="AG94" i="12"/>
  <c r="AF94" i="12"/>
  <c r="AE94" i="12"/>
  <c r="AD94" i="12"/>
  <c r="AC94" i="12"/>
  <c r="AB94" i="12"/>
  <c r="AA94" i="12"/>
  <c r="Z94" i="12"/>
  <c r="Y94" i="12"/>
  <c r="X94" i="12"/>
  <c r="AK94" i="12" s="1"/>
  <c r="K94" i="12"/>
  <c r="BC93" i="12"/>
  <c r="AW93" i="12"/>
  <c r="AL93" i="12"/>
  <c r="AK93" i="12"/>
  <c r="AJ93" i="12"/>
  <c r="BB93" i="12" s="1"/>
  <c r="R93" i="12"/>
  <c r="AL92" i="12"/>
  <c r="AW92" i="12" s="1"/>
  <c r="AK92" i="12"/>
  <c r="AJ92" i="12"/>
  <c r="BB92" i="12" s="1"/>
  <c r="R92" i="12"/>
  <c r="BC91" i="12"/>
  <c r="AW91" i="12"/>
  <c r="AL91" i="12"/>
  <c r="AK91" i="12"/>
  <c r="AJ91" i="12"/>
  <c r="BB91" i="12" s="1"/>
  <c r="R91" i="12"/>
  <c r="AL90" i="12"/>
  <c r="AW90" i="12" s="1"/>
  <c r="AK90" i="12"/>
  <c r="AJ90" i="12"/>
  <c r="BC90" i="12" s="1"/>
  <c r="R90" i="12"/>
  <c r="BC89" i="12"/>
  <c r="AW89" i="12"/>
  <c r="AL89" i="12"/>
  <c r="AK89" i="12"/>
  <c r="AJ89" i="12"/>
  <c r="BB89" i="12" s="1"/>
  <c r="R89" i="12"/>
  <c r="AL88" i="12"/>
  <c r="AW88" i="12" s="1"/>
  <c r="AK88" i="12"/>
  <c r="AJ88" i="12"/>
  <c r="BB88" i="12" s="1"/>
  <c r="R88" i="12"/>
  <c r="BC87" i="12"/>
  <c r="AW87" i="12"/>
  <c r="AL87" i="12"/>
  <c r="AK87" i="12"/>
  <c r="AJ87" i="12"/>
  <c r="BB87" i="12" s="1"/>
  <c r="R87" i="12"/>
  <c r="AL86" i="12"/>
  <c r="AW86" i="12" s="1"/>
  <c r="AK86" i="12"/>
  <c r="AJ86" i="12"/>
  <c r="BC86" i="12" s="1"/>
  <c r="R86" i="12"/>
  <c r="BC85" i="12"/>
  <c r="AW85" i="12"/>
  <c r="AL85" i="12"/>
  <c r="AK85" i="12"/>
  <c r="AJ85" i="12"/>
  <c r="BB85" i="12" s="1"/>
  <c r="R85" i="12"/>
  <c r="AL84" i="12"/>
  <c r="AW84" i="12" s="1"/>
  <c r="AK84" i="12"/>
  <c r="AJ84" i="12"/>
  <c r="BB84" i="12" s="1"/>
  <c r="R84" i="12"/>
  <c r="BC83" i="12"/>
  <c r="AW83" i="12"/>
  <c r="AL83" i="12"/>
  <c r="AK83" i="12"/>
  <c r="AJ83" i="12"/>
  <c r="BB83" i="12" s="1"/>
  <c r="R83" i="12"/>
  <c r="AL82" i="12"/>
  <c r="AW82" i="12" s="1"/>
  <c r="AK82" i="12"/>
  <c r="AJ82" i="12"/>
  <c r="BC82" i="12" s="1"/>
  <c r="R82" i="12"/>
  <c r="BC81" i="12"/>
  <c r="AW81" i="12"/>
  <c r="AL81" i="12"/>
  <c r="AK81" i="12"/>
  <c r="AJ81" i="12"/>
  <c r="BB81" i="12" s="1"/>
  <c r="R81" i="12"/>
  <c r="AL80" i="12"/>
  <c r="AW80" i="12" s="1"/>
  <c r="AK80" i="12"/>
  <c r="AJ80" i="12"/>
  <c r="BB80" i="12" s="1"/>
  <c r="R80" i="12"/>
  <c r="AR79" i="12"/>
  <c r="AQ79" i="12"/>
  <c r="AL79" i="12" s="1"/>
  <c r="AW79" i="12" s="1"/>
  <c r="AK79" i="12"/>
  <c r="AI79" i="12"/>
  <c r="AH79" i="12"/>
  <c r="AG79" i="12"/>
  <c r="AF79" i="12"/>
  <c r="AE79" i="12"/>
  <c r="AD79" i="12"/>
  <c r="AC79" i="12"/>
  <c r="AB79" i="12"/>
  <c r="AA79" i="12"/>
  <c r="Z79" i="12"/>
  <c r="Y79" i="12"/>
  <c r="X79" i="12"/>
  <c r="AJ79" i="12" s="1"/>
  <c r="R79" i="12"/>
  <c r="AL78" i="12"/>
  <c r="AW78" i="12" s="1"/>
  <c r="AK78" i="12"/>
  <c r="AJ78" i="12"/>
  <c r="BB78" i="12" s="1"/>
  <c r="AL77" i="12"/>
  <c r="AW77" i="12" s="1"/>
  <c r="AK77" i="12"/>
  <c r="AJ77" i="12"/>
  <c r="BC77" i="12" s="1"/>
  <c r="AL76" i="12"/>
  <c r="AW76" i="12" s="1"/>
  <c r="AK76" i="12"/>
  <c r="AJ76" i="12"/>
  <c r="BB76" i="12" s="1"/>
  <c r="K76" i="12"/>
  <c r="BC75" i="12"/>
  <c r="AW75" i="12"/>
  <c r="AL75" i="12"/>
  <c r="AK75" i="12"/>
  <c r="AJ75" i="12"/>
  <c r="BB75" i="12" s="1"/>
  <c r="K75" i="12"/>
  <c r="AL74" i="12"/>
  <c r="AW74" i="12" s="1"/>
  <c r="AK74" i="12"/>
  <c r="AJ74" i="12"/>
  <c r="BC74" i="12" s="1"/>
  <c r="K74" i="12"/>
  <c r="BC73" i="12"/>
  <c r="AW73" i="12"/>
  <c r="AL73" i="12"/>
  <c r="AK73" i="12"/>
  <c r="AJ73" i="12"/>
  <c r="BB73" i="12" s="1"/>
  <c r="K73" i="12"/>
  <c r="AL72" i="12"/>
  <c r="AW72" i="12" s="1"/>
  <c r="AK72" i="12"/>
  <c r="AJ72" i="12"/>
  <c r="BB72" i="12" s="1"/>
  <c r="K72" i="12"/>
  <c r="BC71" i="12"/>
  <c r="AW71" i="12"/>
  <c r="AL71" i="12"/>
  <c r="AK71" i="12"/>
  <c r="AJ71" i="12"/>
  <c r="BB71" i="12" s="1"/>
  <c r="K71" i="12"/>
  <c r="AL70" i="12"/>
  <c r="AW70" i="12" s="1"/>
  <c r="AK70" i="12"/>
  <c r="AJ70" i="12"/>
  <c r="BC70" i="12" s="1"/>
  <c r="K70" i="12"/>
  <c r="BC69" i="12"/>
  <c r="AW69" i="12"/>
  <c r="AL69" i="12"/>
  <c r="AK69" i="12"/>
  <c r="AJ69" i="12"/>
  <c r="BB69" i="12" s="1"/>
  <c r="K69" i="12"/>
  <c r="AL68" i="12"/>
  <c r="AW68" i="12" s="1"/>
  <c r="AK68" i="12"/>
  <c r="AJ68" i="12"/>
  <c r="BB68" i="12" s="1"/>
  <c r="K68" i="12"/>
  <c r="BC67" i="12"/>
  <c r="AW67" i="12"/>
  <c r="AL67" i="12"/>
  <c r="AK67" i="12"/>
  <c r="AJ67" i="12"/>
  <c r="BB67" i="12" s="1"/>
  <c r="K67" i="12"/>
  <c r="AL66" i="12"/>
  <c r="AW66" i="12" s="1"/>
  <c r="AK66" i="12"/>
  <c r="AJ66" i="12"/>
  <c r="BC66" i="12" s="1"/>
  <c r="K66" i="12"/>
  <c r="BC65" i="12"/>
  <c r="AW65" i="12"/>
  <c r="AL65" i="12"/>
  <c r="AK65" i="12"/>
  <c r="AJ65" i="12"/>
  <c r="BB65" i="12" s="1"/>
  <c r="BC64" i="12"/>
  <c r="AW64" i="12"/>
  <c r="AL64" i="12"/>
  <c r="AK64" i="12"/>
  <c r="AJ64" i="12"/>
  <c r="BB64" i="12" s="1"/>
  <c r="K64" i="12"/>
  <c r="AL63" i="12"/>
  <c r="AW63" i="12" s="1"/>
  <c r="AK63" i="12"/>
  <c r="AJ63" i="12"/>
  <c r="BC63" i="12" s="1"/>
  <c r="K63" i="12"/>
  <c r="BC62" i="12"/>
  <c r="AW62" i="12"/>
  <c r="AL62" i="12"/>
  <c r="AK62" i="12"/>
  <c r="AJ62" i="12"/>
  <c r="BB62" i="12" s="1"/>
  <c r="K62" i="12"/>
  <c r="AL61" i="12"/>
  <c r="AW61" i="12" s="1"/>
  <c r="AK61" i="12"/>
  <c r="AJ61" i="12"/>
  <c r="BB61" i="12" s="1"/>
  <c r="K61" i="12"/>
  <c r="BC60" i="12"/>
  <c r="AW60" i="12"/>
  <c r="AL60" i="12"/>
  <c r="AK60" i="12"/>
  <c r="AJ60" i="12"/>
  <c r="BB60" i="12" s="1"/>
  <c r="BC59" i="12"/>
  <c r="AW59" i="12"/>
  <c r="AL59" i="12"/>
  <c r="AK59" i="12"/>
  <c r="AJ59" i="12"/>
  <c r="BB59" i="12" s="1"/>
  <c r="K59" i="12"/>
  <c r="AL58" i="12"/>
  <c r="AW58" i="12" s="1"/>
  <c r="AK58" i="12"/>
  <c r="AJ58" i="12"/>
  <c r="BB58" i="12" s="1"/>
  <c r="K58" i="12"/>
  <c r="BC57" i="12"/>
  <c r="AW57" i="12"/>
  <c r="AL57" i="12"/>
  <c r="AK57" i="12"/>
  <c r="AJ57" i="12"/>
  <c r="BB57" i="12" s="1"/>
  <c r="BC56" i="12"/>
  <c r="AW56" i="12"/>
  <c r="AL56" i="12"/>
  <c r="AK56" i="12"/>
  <c r="AJ56" i="12"/>
  <c r="BB56" i="12" s="1"/>
  <c r="BC55" i="12"/>
  <c r="AW55" i="12"/>
  <c r="AL55" i="12"/>
  <c r="AK55" i="12"/>
  <c r="AJ55" i="12"/>
  <c r="BB55" i="12" s="1"/>
  <c r="K55" i="12"/>
  <c r="AL54" i="12"/>
  <c r="AW54" i="12" s="1"/>
  <c r="AK54" i="12"/>
  <c r="AJ54" i="12"/>
  <c r="BC54" i="12" s="1"/>
  <c r="K54" i="12"/>
  <c r="BC53" i="12"/>
  <c r="AW53" i="12"/>
  <c r="AL53" i="12"/>
  <c r="AK53" i="12"/>
  <c r="AJ53" i="12"/>
  <c r="BB53" i="12" s="1"/>
  <c r="K53" i="12"/>
  <c r="AL52" i="12"/>
  <c r="AW52" i="12" s="1"/>
  <c r="AK52" i="12"/>
  <c r="AJ52" i="12"/>
  <c r="BB52" i="12" s="1"/>
  <c r="K52" i="12"/>
  <c r="BC51" i="12"/>
  <c r="AW51" i="12"/>
  <c r="AL51" i="12"/>
  <c r="AK51" i="12"/>
  <c r="AJ51" i="12"/>
  <c r="BB51" i="12" s="1"/>
  <c r="K51" i="12"/>
  <c r="AR50" i="12"/>
  <c r="AR215" i="12" s="1"/>
  <c r="AQ50" i="12"/>
  <c r="AL50" i="12"/>
  <c r="AW50" i="12" s="1"/>
  <c r="AI50" i="12"/>
  <c r="AH50" i="12"/>
  <c r="AG50" i="12"/>
  <c r="AF50" i="12"/>
  <c r="AE50" i="12"/>
  <c r="AD50" i="12"/>
  <c r="AC50" i="12"/>
  <c r="AB50" i="12"/>
  <c r="AA50" i="12"/>
  <c r="Z50" i="12"/>
  <c r="Y50" i="12"/>
  <c r="X50" i="12"/>
  <c r="AJ50" i="12" s="1"/>
  <c r="BB50" i="12" s="1"/>
  <c r="K50" i="12"/>
  <c r="BC49" i="12"/>
  <c r="AW49" i="12"/>
  <c r="AL49" i="12"/>
  <c r="AK49" i="12"/>
  <c r="AJ49" i="12"/>
  <c r="BB49" i="12" s="1"/>
  <c r="K49" i="12"/>
  <c r="AL48" i="12"/>
  <c r="AW48" i="12" s="1"/>
  <c r="AK48" i="12"/>
  <c r="AJ48" i="12"/>
  <c r="BC48" i="12" s="1"/>
  <c r="K48" i="12"/>
  <c r="BC47" i="12"/>
  <c r="AW47" i="12"/>
  <c r="AL47" i="12"/>
  <c r="AK47" i="12"/>
  <c r="AJ47" i="12"/>
  <c r="BB47" i="12" s="1"/>
  <c r="K47" i="12"/>
  <c r="AQ46" i="12"/>
  <c r="AL46" i="12" s="1"/>
  <c r="AW46" i="12" s="1"/>
  <c r="AK46" i="12"/>
  <c r="AI46" i="12"/>
  <c r="AI215" i="12" s="1"/>
  <c r="AH46" i="12"/>
  <c r="AG46" i="12"/>
  <c r="AF46" i="12"/>
  <c r="AE46" i="12"/>
  <c r="AD46" i="12"/>
  <c r="AC46" i="12"/>
  <c r="AB46" i="12"/>
  <c r="AA46" i="12"/>
  <c r="Z46" i="12"/>
  <c r="Y46" i="12"/>
  <c r="X46" i="12"/>
  <c r="AJ46" i="12" s="1"/>
  <c r="K46" i="12"/>
  <c r="AL45" i="12"/>
  <c r="AW45" i="12" s="1"/>
  <c r="AK45" i="12"/>
  <c r="AJ45" i="12"/>
  <c r="BB45" i="12" s="1"/>
  <c r="AL44" i="12"/>
  <c r="AW44" i="12" s="1"/>
  <c r="AK44" i="12"/>
  <c r="AJ44" i="12"/>
  <c r="AL43" i="12"/>
  <c r="AW43" i="12" s="1"/>
  <c r="AK43" i="12"/>
  <c r="AJ43" i="12"/>
  <c r="BB43" i="12" s="1"/>
  <c r="BB42" i="12"/>
  <c r="AL42" i="12"/>
  <c r="AW42" i="12" s="1"/>
  <c r="AK42" i="12"/>
  <c r="AJ42" i="12"/>
  <c r="BC42" i="12" s="1"/>
  <c r="AL41" i="12"/>
  <c r="AW41" i="12" s="1"/>
  <c r="AK41" i="12"/>
  <c r="AJ41" i="12"/>
  <c r="BB41" i="12" s="1"/>
  <c r="AL40" i="12"/>
  <c r="AW40" i="12" s="1"/>
  <c r="AK40" i="12"/>
  <c r="AJ40" i="12"/>
  <c r="BC40" i="12" s="1"/>
  <c r="K40" i="12"/>
  <c r="BC39" i="12"/>
  <c r="AW39" i="12"/>
  <c r="AL39" i="12"/>
  <c r="AK39" i="12"/>
  <c r="AJ39" i="12"/>
  <c r="BB39" i="12" s="1"/>
  <c r="K39" i="12"/>
  <c r="AL38" i="12"/>
  <c r="AW38" i="12" s="1"/>
  <c r="AK38" i="12"/>
  <c r="AJ38" i="12"/>
  <c r="BB38" i="12" s="1"/>
  <c r="K38" i="12"/>
  <c r="BC37" i="12"/>
  <c r="AW37" i="12"/>
  <c r="AL37" i="12"/>
  <c r="AK37" i="12"/>
  <c r="AJ37" i="12"/>
  <c r="BB37" i="12" s="1"/>
  <c r="K37" i="12"/>
  <c r="BB36" i="12"/>
  <c r="AL36" i="12"/>
  <c r="AW36" i="12" s="1"/>
  <c r="AK36" i="12"/>
  <c r="AJ36" i="12"/>
  <c r="BC36" i="12" s="1"/>
  <c r="K36" i="12"/>
  <c r="BC35" i="12"/>
  <c r="AW35" i="12"/>
  <c r="AL35" i="12"/>
  <c r="AK35" i="12"/>
  <c r="AJ35" i="12"/>
  <c r="BB35" i="12" s="1"/>
  <c r="K35" i="12"/>
  <c r="AL34" i="12"/>
  <c r="AW34" i="12" s="1"/>
  <c r="AK34" i="12"/>
  <c r="AJ34" i="12"/>
  <c r="BB34" i="12" s="1"/>
  <c r="K34" i="12"/>
  <c r="BC33" i="12"/>
  <c r="AW33" i="12"/>
  <c r="AL33" i="12"/>
  <c r="AK33" i="12"/>
  <c r="AJ33" i="12"/>
  <c r="BB33" i="12" s="1"/>
  <c r="K33" i="12"/>
  <c r="AL32" i="12"/>
  <c r="AW32" i="12" s="1"/>
  <c r="AK32" i="12"/>
  <c r="AJ32" i="12"/>
  <c r="BC32" i="12" s="1"/>
  <c r="K32" i="12"/>
  <c r="AW31" i="12"/>
  <c r="AQ31" i="12"/>
  <c r="AL31" i="12"/>
  <c r="AH31" i="12"/>
  <c r="AG31" i="12"/>
  <c r="AG215" i="12" s="1"/>
  <c r="AF31" i="12"/>
  <c r="AF215" i="12" s="1"/>
  <c r="AE31" i="12"/>
  <c r="AE215" i="12" s="1"/>
  <c r="AD31" i="12"/>
  <c r="AC31" i="12"/>
  <c r="AC215" i="12" s="1"/>
  <c r="AB31" i="12"/>
  <c r="AB215" i="12" s="1"/>
  <c r="AA31" i="12"/>
  <c r="AA215" i="12" s="1"/>
  <c r="Z31" i="12"/>
  <c r="Y31" i="12"/>
  <c r="Y215" i="12" s="1"/>
  <c r="X31" i="12"/>
  <c r="X215" i="12" s="1"/>
  <c r="K31" i="12"/>
  <c r="BB30" i="12"/>
  <c r="AL30" i="12"/>
  <c r="AW30" i="12" s="1"/>
  <c r="AK30" i="12"/>
  <c r="AJ30" i="12"/>
  <c r="BC30" i="12" s="1"/>
  <c r="K30" i="12"/>
  <c r="BC29" i="12"/>
  <c r="AW29" i="12"/>
  <c r="AL29" i="12"/>
  <c r="AK29" i="12"/>
  <c r="AJ29" i="12"/>
  <c r="BB29" i="12" s="1"/>
  <c r="K29" i="12"/>
  <c r="BB28" i="12"/>
  <c r="AL28" i="12"/>
  <c r="AW28" i="12" s="1"/>
  <c r="AK28" i="12"/>
  <c r="AJ28" i="12"/>
  <c r="BC28" i="12" s="1"/>
  <c r="K28" i="12"/>
  <c r="BC27" i="12"/>
  <c r="AW27" i="12"/>
  <c r="AL27" i="12"/>
  <c r="AK27" i="12"/>
  <c r="AJ27" i="12"/>
  <c r="BB27" i="12" s="1"/>
  <c r="K27" i="12"/>
  <c r="AL26" i="12"/>
  <c r="AW26" i="12" s="1"/>
  <c r="AK26" i="12"/>
  <c r="AJ26" i="12"/>
  <c r="BC26" i="12" s="1"/>
  <c r="K26" i="12"/>
  <c r="BC25" i="12"/>
  <c r="AL25" i="12"/>
  <c r="AW25" i="12" s="1"/>
  <c r="AK25" i="12"/>
  <c r="AJ25" i="12"/>
  <c r="BB25" i="12" s="1"/>
  <c r="K25" i="12"/>
  <c r="BB24" i="12"/>
  <c r="AL24" i="12"/>
  <c r="AW24" i="12" s="1"/>
  <c r="AK24" i="12"/>
  <c r="AJ24" i="12"/>
  <c r="BC24" i="12" s="1"/>
  <c r="K24" i="12"/>
  <c r="BC23" i="12"/>
  <c r="AW23" i="12"/>
  <c r="AL23" i="12"/>
  <c r="AK23" i="12"/>
  <c r="AJ23" i="12"/>
  <c r="BB23" i="12" s="1"/>
  <c r="K23" i="12"/>
  <c r="AW22" i="12"/>
  <c r="AL22" i="12"/>
  <c r="AK22" i="12"/>
  <c r="AJ22" i="12"/>
  <c r="BC22" i="12" s="1"/>
  <c r="K22" i="12"/>
  <c r="BC21" i="12"/>
  <c r="AL21" i="12"/>
  <c r="AW21" i="12" s="1"/>
  <c r="AK21" i="12"/>
  <c r="AJ21" i="12"/>
  <c r="BB21" i="12" s="1"/>
  <c r="K21" i="12"/>
  <c r="BB20" i="12"/>
  <c r="AL20" i="12"/>
  <c r="AW20" i="12" s="1"/>
  <c r="AK20" i="12"/>
  <c r="AJ20" i="12"/>
  <c r="BC20" i="12" s="1"/>
  <c r="K20" i="12"/>
  <c r="AW19" i="12"/>
  <c r="AL19" i="12"/>
  <c r="AK19" i="12"/>
  <c r="AJ19" i="12"/>
  <c r="BC19" i="12" s="1"/>
  <c r="K19" i="12"/>
  <c r="AL18" i="12"/>
  <c r="AW18" i="12" s="1"/>
  <c r="AK18" i="12"/>
  <c r="AJ18" i="12"/>
  <c r="BC18" i="12" s="1"/>
  <c r="K18" i="12"/>
  <c r="BC17" i="12"/>
  <c r="AL17" i="12"/>
  <c r="AW17" i="12" s="1"/>
  <c r="AK17" i="12"/>
  <c r="AJ17" i="12"/>
  <c r="BB17" i="12" s="1"/>
  <c r="K17" i="12"/>
  <c r="AL16" i="12"/>
  <c r="AW16" i="12" s="1"/>
  <c r="AK16" i="12"/>
  <c r="AJ16" i="12"/>
  <c r="BC16" i="12" s="1"/>
  <c r="K16" i="12"/>
  <c r="AW15" i="12"/>
  <c r="AL15" i="12"/>
  <c r="AK15" i="12"/>
  <c r="AJ15" i="12"/>
  <c r="BC15" i="12" s="1"/>
  <c r="K15" i="12"/>
  <c r="BB15" i="12" l="1"/>
  <c r="BB19" i="12"/>
  <c r="BB16" i="12"/>
  <c r="BB40" i="12"/>
  <c r="BB18" i="12"/>
  <c r="BC79" i="12"/>
  <c r="BB79" i="12"/>
  <c r="BB22" i="12"/>
  <c r="AJ31" i="12"/>
  <c r="BB32" i="12"/>
  <c r="BB46" i="12"/>
  <c r="BC46" i="12"/>
  <c r="BB26" i="12"/>
  <c r="AL215" i="12"/>
  <c r="BC44" i="12"/>
  <c r="BB44" i="12"/>
  <c r="Z215" i="12"/>
  <c r="AD215" i="12"/>
  <c r="AH215" i="12"/>
  <c r="AQ215" i="12"/>
  <c r="BC34" i="12"/>
  <c r="BC38" i="12"/>
  <c r="BC41" i="12"/>
  <c r="BC43" i="12"/>
  <c r="BC45" i="12"/>
  <c r="AK50" i="12"/>
  <c r="BC52" i="12"/>
  <c r="BC58" i="12"/>
  <c r="BC61" i="12"/>
  <c r="BC68" i="12"/>
  <c r="BC72" i="12"/>
  <c r="BC76" i="12"/>
  <c r="BC78" i="12"/>
  <c r="BC80" i="12"/>
  <c r="BC84" i="12"/>
  <c r="BC88" i="12"/>
  <c r="BC92" i="12"/>
  <c r="BC97" i="12"/>
  <c r="BC101" i="12"/>
  <c r="BB113" i="12"/>
  <c r="BB115" i="12"/>
  <c r="BB118" i="12"/>
  <c r="BB193" i="12"/>
  <c r="BC193" i="12"/>
  <c r="BB48" i="12"/>
  <c r="BB54" i="12"/>
  <c r="BB63" i="12"/>
  <c r="BB66" i="12"/>
  <c r="BB70" i="12"/>
  <c r="BB74" i="12"/>
  <c r="BB77" i="12"/>
  <c r="BB82" i="12"/>
  <c r="BB86" i="12"/>
  <c r="BB90" i="12"/>
  <c r="AJ94" i="12"/>
  <c r="AW94" i="12"/>
  <c r="BB95" i="12"/>
  <c r="BB99" i="12"/>
  <c r="BB103" i="12"/>
  <c r="BB110" i="12"/>
  <c r="BB117" i="12"/>
  <c r="BC117" i="12"/>
  <c r="AJ121" i="12"/>
  <c r="AW121" i="12"/>
  <c r="BB178" i="12"/>
  <c r="BC178" i="12"/>
  <c r="AJ215" i="12"/>
  <c r="BB215" i="12" s="1"/>
  <c r="AK31" i="12"/>
  <c r="BC50" i="12"/>
  <c r="BB105" i="12"/>
  <c r="BB107" i="12"/>
  <c r="BC124" i="12"/>
  <c r="BB124" i="12"/>
  <c r="BB125" i="12"/>
  <c r="BC132" i="12"/>
  <c r="BB132" i="12"/>
  <c r="BC215" i="12"/>
  <c r="BB109" i="12"/>
  <c r="BB120" i="12"/>
  <c r="BB188" i="12"/>
  <c r="BC188" i="12"/>
  <c r="AK215" i="12"/>
  <c r="BC119" i="12"/>
  <c r="BC127" i="12"/>
  <c r="AK132" i="12"/>
  <c r="BC134" i="12"/>
  <c r="BC138" i="12"/>
  <c r="BC142" i="12"/>
  <c r="BC182" i="12"/>
  <c r="BC187" i="12"/>
  <c r="BC192" i="12"/>
  <c r="BC200" i="12"/>
  <c r="BC204" i="12"/>
  <c r="BB207" i="12"/>
  <c r="BC208" i="12"/>
  <c r="BB211" i="12"/>
  <c r="BC212" i="12"/>
  <c r="BB136" i="12"/>
  <c r="BB140" i="12"/>
  <c r="BB143" i="12"/>
  <c r="BB146" i="12"/>
  <c r="BB214" i="12"/>
  <c r="BB128" i="12"/>
  <c r="BB130" i="12"/>
  <c r="BB135" i="12"/>
  <c r="BB139" i="12"/>
  <c r="BB145" i="12"/>
  <c r="BB148" i="12"/>
  <c r="BB150" i="12"/>
  <c r="AJ152" i="12"/>
  <c r="BB152" i="12" s="1"/>
  <c r="BB153" i="12"/>
  <c r="BB155" i="12"/>
  <c r="BB157" i="12"/>
  <c r="BB159" i="12"/>
  <c r="BB161" i="12"/>
  <c r="BB163" i="12"/>
  <c r="BB166" i="12"/>
  <c r="BB170" i="12"/>
  <c r="BB175" i="12"/>
  <c r="BB179" i="12"/>
  <c r="BB183" i="12"/>
  <c r="BB184" i="12"/>
  <c r="BB189" i="12"/>
  <c r="BB194" i="12"/>
  <c r="BB201" i="12"/>
  <c r="BB205" i="12"/>
  <c r="BB209" i="12"/>
  <c r="BB213" i="12"/>
  <c r="BC121" i="12" l="1"/>
  <c r="BB121" i="12"/>
  <c r="BC94" i="12"/>
  <c r="BB94" i="12"/>
  <c r="BC152" i="12"/>
  <c r="AW215" i="12"/>
  <c r="BB31" i="12"/>
  <c r="BC31" i="12"/>
</calcChain>
</file>

<file path=xl/sharedStrings.xml><?xml version="1.0" encoding="utf-8"?>
<sst xmlns="http://schemas.openxmlformats.org/spreadsheetml/2006/main" count="4745" uniqueCount="586">
  <si>
    <t>Código BIP</t>
  </si>
  <si>
    <t>Etapa Actual (Seleccionar alternativa en cada celda)</t>
  </si>
  <si>
    <t>PERFIL</t>
  </si>
  <si>
    <t>EJECUCIÓN</t>
  </si>
  <si>
    <t>PREFACTIBILIDAD</t>
  </si>
  <si>
    <t>Fecha Inicio</t>
  </si>
  <si>
    <t>Fecha Término</t>
  </si>
  <si>
    <t>Enero</t>
  </si>
  <si>
    <t>Febrero</t>
  </si>
  <si>
    <t>Marzo</t>
  </si>
  <si>
    <t>Abril</t>
  </si>
  <si>
    <t>Julio</t>
  </si>
  <si>
    <t>Agosto</t>
  </si>
  <si>
    <t>Septiembre</t>
  </si>
  <si>
    <t>Octubre</t>
  </si>
  <si>
    <t>Noviembre</t>
  </si>
  <si>
    <t>Diciembre</t>
  </si>
  <si>
    <t>RATE</t>
  </si>
  <si>
    <t>Indicador</t>
  </si>
  <si>
    <t>Unidades</t>
  </si>
  <si>
    <t>N° arranques</t>
  </si>
  <si>
    <t>metros lineales</t>
  </si>
  <si>
    <t>RURAL</t>
  </si>
  <si>
    <t>URBANO</t>
  </si>
  <si>
    <t>SI</t>
  </si>
  <si>
    <t>NO</t>
  </si>
  <si>
    <t>NOMBRE:</t>
  </si>
  <si>
    <t>CARGO:</t>
  </si>
  <si>
    <t>Mayo</t>
  </si>
  <si>
    <t>Junio</t>
  </si>
  <si>
    <t>Sector</t>
  </si>
  <si>
    <t>Área Indígena</t>
  </si>
  <si>
    <t>Provincia</t>
  </si>
  <si>
    <t>MALLECO</t>
  </si>
  <si>
    <t>TEMUCO</t>
  </si>
  <si>
    <t>CARAHUE</t>
  </si>
  <si>
    <t>CHOL CHOL</t>
  </si>
  <si>
    <t>CUNCO</t>
  </si>
  <si>
    <t>CURARREHUE</t>
  </si>
  <si>
    <t>FREIRE</t>
  </si>
  <si>
    <t>GORBEA</t>
  </si>
  <si>
    <t>Comuna</t>
  </si>
  <si>
    <t>Localidad</t>
  </si>
  <si>
    <t>TODAS</t>
  </si>
  <si>
    <t>LAUTARO</t>
  </si>
  <si>
    <t>LONCOCHE</t>
  </si>
  <si>
    <t>NUEVA IMPERIAL</t>
  </si>
  <si>
    <t>PADRE LAS CASAS</t>
  </si>
  <si>
    <t>PERQUENCO</t>
  </si>
  <si>
    <t>PITRUFQUEN</t>
  </si>
  <si>
    <t>SAAVEDRA</t>
  </si>
  <si>
    <t>TEODORO SCHMIDT</t>
  </si>
  <si>
    <t>ANGOL</t>
  </si>
  <si>
    <t>COLLIPULLI</t>
  </si>
  <si>
    <t>ERCILLA</t>
  </si>
  <si>
    <t>LONQUIMAY</t>
  </si>
  <si>
    <t>LOS SAUCES</t>
  </si>
  <si>
    <t>LUMACO</t>
  </si>
  <si>
    <t>RENAICO</t>
  </si>
  <si>
    <t>VICTORIA</t>
  </si>
  <si>
    <t>ADJUDICADO</t>
  </si>
  <si>
    <t>TERMINADO</t>
  </si>
  <si>
    <t>VARIAS</t>
  </si>
  <si>
    <t>Otro</t>
  </si>
  <si>
    <t>OPERACIÓN</t>
  </si>
  <si>
    <t>FUNCIONAMIENTO/OPERACIÓN</t>
  </si>
  <si>
    <t>kms.</t>
  </si>
  <si>
    <t>CON TÉRMINO ANTICIPADO</t>
  </si>
  <si>
    <t>N/A</t>
  </si>
  <si>
    <t>RS</t>
  </si>
  <si>
    <t>N° Comunidades Indígenas</t>
  </si>
  <si>
    <t>TOTAL</t>
  </si>
  <si>
    <t>INSTITUCIÓN RESPONSABLE:</t>
  </si>
  <si>
    <t>INSTITUCIÓN FINANCIERA:</t>
  </si>
  <si>
    <t>UNIDAD TÉCNICA:</t>
  </si>
  <si>
    <t>MIXTO</t>
  </si>
  <si>
    <t>MOP - DIRECCIÓN DE VIALIDAD</t>
  </si>
  <si>
    <t>alex.catalan@mop.gov.cl</t>
  </si>
  <si>
    <t>452-462143</t>
  </si>
  <si>
    <t>claudia.muller@mop.gov.cL</t>
  </si>
  <si>
    <t>452-462003</t>
  </si>
  <si>
    <t>COORDINADORA REGIONAL DE OBRAS PORTUARIAS</t>
  </si>
  <si>
    <t>MOP - DIRECCIÓN DE OBRAS PORTUARIAS</t>
  </si>
  <si>
    <t>VIALIDAD INTERURBANA</t>
  </si>
  <si>
    <t>CAMINOS BÁSICOS</t>
  </si>
  <si>
    <t>AGUA POTABLE RURAL</t>
  </si>
  <si>
    <t>INSTALACIÓN SISTEMA AGUA POTABLE RURAL AGUA TENDIDA, CARAHUE</t>
  </si>
  <si>
    <t>OBRAS HIDRÁULICAS</t>
  </si>
  <si>
    <t>MELIPEUCO-LONQUIMAY</t>
  </si>
  <si>
    <t>LAGO COLICO</t>
  </si>
  <si>
    <t>MALALCAHUELLO</t>
  </si>
  <si>
    <t>PADRE LAS CASAS- CUNCO</t>
  </si>
  <si>
    <t>VILLARRICA-LICAN RAY</t>
  </si>
  <si>
    <t>CAJÓN</t>
  </si>
  <si>
    <t>ANGOL-PARQUE NACIONAL NAHUELBUTA</t>
  </si>
  <si>
    <t>MAQUEHUE BOROA-PUENTE RAGNINTULEUFU</t>
  </si>
  <si>
    <t>HUIÑOCO</t>
  </si>
  <si>
    <t>CATRICO-LA MAÑANA</t>
  </si>
  <si>
    <t>LOS GUINDOS-COLLIMALLÍN</t>
  </si>
  <si>
    <t>TRES ESQUINAS- QUIRILEO</t>
  </si>
  <si>
    <t>CANCHA AVIACIÓN-RALÚN Y COLLICO SUR-TRES ESQUINAS</t>
  </si>
  <si>
    <t>CRISTO CARHUELLO</t>
  </si>
  <si>
    <t>LONQUIMAY-TROYO</t>
  </si>
  <si>
    <t>QUILEM-SELVA OSCURA</t>
  </si>
  <si>
    <t>ÑANCUL-HUISCAPI</t>
  </si>
  <si>
    <t>TOLTÉN LA BARRA</t>
  </si>
  <si>
    <t>ALMAGRO BOROA</t>
  </si>
  <si>
    <t>PELECO-TRES ESQUINAS-LA SIERRA</t>
  </si>
  <si>
    <t>LOS LAURELES-LAGO COLICO</t>
  </si>
  <si>
    <t>PIOMA-LOS SAUCES</t>
  </si>
  <si>
    <t>PURÉN-TRANAMAN</t>
  </si>
  <si>
    <t>TRANAMAN-NILHUE</t>
  </si>
  <si>
    <t>PUENTE QUEPE-CAIVICO-LOS NOTROS</t>
  </si>
  <si>
    <t>VEGAS BLANCAS-EL ROSARIO</t>
  </si>
  <si>
    <t>CARAHUE-CAMARONES DE CAUTÍN</t>
  </si>
  <si>
    <t>Freire</t>
  </si>
  <si>
    <t>Saavedra</t>
  </si>
  <si>
    <t>Toltén</t>
  </si>
  <si>
    <t>Villarrica</t>
  </si>
  <si>
    <t>Chol Chol</t>
  </si>
  <si>
    <t>Galvarino</t>
  </si>
  <si>
    <t>Padre Las Casas</t>
  </si>
  <si>
    <t>Collipulli</t>
  </si>
  <si>
    <t>CHAURA</t>
  </si>
  <si>
    <t>TRES ESQUINAS LOS AROMOS</t>
  </si>
  <si>
    <t>CORARREHUE, PUALA, ANGOSTURA, TRANCURA, CAREN, PUESCO, CAMINO POCOLPEN</t>
  </si>
  <si>
    <t>VILLA LOS BOLDOS</t>
  </si>
  <si>
    <t>PITRELAHUE</t>
  </si>
  <si>
    <t>RAYENCO, AFUNALHUE</t>
  </si>
  <si>
    <t>POCOYAN, RAKINCURA</t>
  </si>
  <si>
    <t>TIJERAL</t>
  </si>
  <si>
    <t>AGUA TENDIDA</t>
  </si>
  <si>
    <t>TARITRAICO</t>
  </si>
  <si>
    <t>PUENTE BASA GRANDE</t>
  </si>
  <si>
    <t>LOS CONFINES</t>
  </si>
  <si>
    <t>EL COIGUE</t>
  </si>
  <si>
    <t>CATRIPULLI-RINCONADA-LONCOFILO-HUAMPOE STA. ELENA</t>
  </si>
  <si>
    <t>PIHUICHEN</t>
  </si>
  <si>
    <t>TRUF TRUF-LAS MINAS</t>
  </si>
  <si>
    <t>EL BOYE</t>
  </si>
  <si>
    <t>HUALPIN</t>
  </si>
  <si>
    <t>DOLLINCO-QUEPE</t>
  </si>
  <si>
    <t>EL ESFUERZO</t>
  </si>
  <si>
    <t>PAILAHUEQUE</t>
  </si>
  <si>
    <t>LOS MORROS</t>
  </si>
  <si>
    <t>COLLIN ALTO, COLLIN BAJO MUCO MILPIO</t>
  </si>
  <si>
    <t>CHOROICO</t>
  </si>
  <si>
    <t>TRANAPUENTE</t>
  </si>
  <si>
    <t>MONCUL</t>
  </si>
  <si>
    <t>PUERTO DOMINGUEZ</t>
  </si>
  <si>
    <t>LAGO BUDI</t>
  </si>
  <si>
    <t>PTO SAAVEDRA</t>
  </si>
  <si>
    <t>CALETA LA BARRA</t>
  </si>
  <si>
    <t>QUEULE</t>
  </si>
  <si>
    <t>PORMA</t>
  </si>
  <si>
    <t>EN LICITACIÓN</t>
  </si>
  <si>
    <t>CARAHUE - CATRIPULLI</t>
  </si>
  <si>
    <t>FUNDO EL CARMEN - PUENTE RUCAPANGUE</t>
  </si>
  <si>
    <t> comunidades de Llarquenco; Daullico Alto; Manuel Huaracán; Calof Alto; Cudaco; Cayurranquili; Quilhue; Alma Quifo; Pascual Paillalef; María Deumacán; Victoriano Trureo; Perquiñán; Martín Imio; Llifoco Luisa Balbul; Nilquilco; Juan Ramón Huenchu y Pubudi</t>
  </si>
  <si>
    <t>comunidades de Pubudi; Juan Calfucura; Romopulli; Juan Aillapán; Leucullín; Juan Huaquipán; Tragua Tragua; Antonio Llanquín; Isla Huapi; Zoncolli; Piedra Alta; Conoco Budi; Remeco Budi; Trablaco; Jacinto Calvuin; Puaucho ; Llangui; Pascual Coña; Boyeco; Pedro Painen; Filomena Alonso; Llaguey; El Temo y Llecomahuida</t>
  </si>
  <si>
    <t>comunidades de José Modesto Huenuman; Yokon Galpón; Fresia Huenchuman; Lastenia Paredes; Pablo Antin; Acceso a Casa de Piedra; Gloria Cayuhuan y José Nieves Rodríguez Carril</t>
  </si>
  <si>
    <t>comunidades de Pailepaile; María Perquil; Alfaro Carrasco; Legnay; Huechelepun; Tranol Alonso y Juanito Lepin</t>
  </si>
  <si>
    <t>comunidades de Pedro Millanao; Bochoco; Petruhue; Laurel; Tuguillinhue; Paillao Mapu; Mollulco; Lladquihui; Juan Cariqueo; Juan Camumil; Juan Queupan; Mario Levillan; Juan Huichalaf; Lucio Llanquin y Juan Marhual</t>
  </si>
  <si>
    <t>comunidades de Rancahue; Nilcauhin Bajo; Muken Ancapulli; La Herradura y Tres Lingues</t>
  </si>
  <si>
    <t>comunidades de Luis Cariñanco; Juan Currimil; Currihual Y Huenchual; Kma y Ksau Mau; Ramón Levío; Fco Lázaro; Felipe Inan; Antonio Naipio; José Aillapán; Manuel Epullán; Paineo Collío; Painen Quilahueque; Vicente Paillalef y José Llancao</t>
  </si>
  <si>
    <t>comunidades de Cruzaco e Icalma</t>
  </si>
  <si>
    <t>en las comunidades de Andrés Antillanca; Lorenzo Manquilaf; Antonio Antillanca y Eugenio Cural</t>
  </si>
  <si>
    <t>en las comunidades de Pailahueque; Chanco; Pedro Loncón Melinao; Trangol; Ignacio Huenchullán; Las Cardas y Parceleros Cullinco</t>
  </si>
  <si>
    <t> comunidades Antonio Ancamilla; Andrés Maril; Juan Maril; Ignacio Quilapi y Bucha Hueico</t>
  </si>
  <si>
    <t> Dgo Cayuqueo; Benancio Cumillán de Cruzaco; Manuel Queupo; Pedro Calfuqueo; Fco Cayul; Kuilimento; Gregorio Nehuén y Paulino Huaiquillán</t>
  </si>
  <si>
    <t> Ignacio Trecanao; Miguel Cheuquepan y Rayen Lafquen</t>
  </si>
  <si>
    <t> Antonio Calluleo; Bernardo ñanco; Antonio Callupán; Pichinao; Juan Catrupai; Huinca Railao; José Chureo; Santos Curilao; Mateo Ñiripil; Juan Huenchunao; Quintrileo; Mario Cheuqueman y Traipe Cheuquel</t>
  </si>
  <si>
    <t>comunidades de Lorenzo Quintrileo; Esteban Huiliñir; Martín Catrieo; Antonio Huilcan; Felipe Collihuín; Miguel Licanqueo; Cheuquecoi Fuchahuinca y Pedro Manquellán</t>
  </si>
  <si>
    <t>comunidades de Juan Rañileo; Aillapi 2; Juan Hueche; Quinchao Calderón; José Aillañir; Fermín Manquilef</t>
  </si>
  <si>
    <t>comunidades de Lefuelán; Fco Quiñenao; Fco Huilcaleo; Juan Nahuelpi; Pichi Pantano II; Antonio Aniñir; Despertar de Aniñir; Ignacio Quilapi Cayupán; Colipi; Contreras; Juan Millán; Juan Marín de Pantano; Reñico El Avellano y Bartolo Pitrihuel</t>
  </si>
  <si>
    <t> Domingo Huentemán; Mapupelehuito; Toledo Cheguán; Domingo Huenchullán; Bartolo Melín Livahuén de Temulemu; Juana Nahuelpi; Manuel Quilapi y Petrona Paillaleo</t>
  </si>
  <si>
    <t>comunidades de Pehuenco Bajo; Paulino Huaquillán; Atai Pehuén; Lof Mapu 1 y Lof Mapu 2</t>
  </si>
  <si>
    <t> comunidades de Ignacio Trecanao; Rayén Lafquén; Liempi Colipi y Tricauco II</t>
  </si>
  <si>
    <t>comunidades de Rucacura; Nomellanqui; Quillaqueo; Yenehue; Malahue; Los Carreras; Llaguepulli; Lumahue; Milanhue; Pedro Pirul; Las Dalias y Margarita Quilaqueo</t>
  </si>
  <si>
    <t> Epu Francisco; Santiago Coñoemnán; Millaqueo Colimán ; Fernando Hueche y Francisco Huenchuñir</t>
  </si>
  <si>
    <t>Hueico Lautaro; Reñico Grande; Juan Maril; Dibulco Liucura; Rucayenco; Reiñico Pellahuén; Didaico Pellahuén; Buta Rincón; Isla Catrileo; Fco Huilcaleo y José Luis Paillalí</t>
  </si>
  <si>
    <t>DOH</t>
  </si>
  <si>
    <t>DOH - AGUA POTABLE RURAL</t>
  </si>
  <si>
    <t>TEMUCO-IMPERIAL-CARAHUE</t>
  </si>
  <si>
    <t>Llancao; Samil España; Collin Sur; Lican; José Epueque</t>
  </si>
  <si>
    <t>CARAHUE- CATRIPULLI Y CATRIPULLI LA SIERRA</t>
  </si>
  <si>
    <t>HUALPIN - PORMA PUYEHUE</t>
  </si>
  <si>
    <t>MALALHUE - LLAGUEPUYI</t>
  </si>
  <si>
    <t>VARIOS CAMINOS</t>
  </si>
  <si>
    <t>Comunidades de Ancapulli y Menetue</t>
  </si>
  <si>
    <t>Comunidades de Fco Huiquian y Simón Imihuala</t>
  </si>
  <si>
    <t>Comunidades de Escuela Quitraco; Domingo Painemil; Juan Huichumil; Huente Grande; Mongao Millahueque; Camino Peralta; Escuela Huente Curaco; Juan Millachi; Martín Curihuinca; Marinao Canulef; Posta Rucatraro; Callunao Raimir; Antrilef Rucatraro; Valentín Antilef; José Millafil; Cancha La Estrella; Camino Cantarilla Traitraico y La Selva San José</t>
  </si>
  <si>
    <t>Iniciativa con Problemas (SI/NO)</t>
  </si>
  <si>
    <t> Comunidades de Pascual Temo; José Carvajal y Manuel Antonio Manquilef</t>
  </si>
  <si>
    <t>Juan Cristo; Antonio Alka; José Gineo; Huete Llancavil; Ignacia Viuda de Panguinao; Pedro Carril; Juan de Dios Namoncura; Albino Torres; Juan Quilen; Pedro Lafquén; Claudina Vitallo; Antonio Mariqueo; Juan Llanquileo y Fco Coñoenao</t>
  </si>
  <si>
    <t>comunidades de Manuel Huenulef; Raúl Ibarra; Antonio Manquelipi; Pichipillán; Fco Antimilla; Saladino Coñuen; Ignacio Nahuelpan; Lincopan Kimey; Hualapulli; Hugo Cabrapan; Benito Antilef; Juan Callulef; Chesque Bajo; Manuel Lefiñir; Juan Licantue; Gerónimo Calfipan; Antonio Huilipan y José Coliñanco</t>
  </si>
  <si>
    <t>LIUMALLA SUR</t>
  </si>
  <si>
    <t>Catrilaf Pitrunco; Juan Huenchulaf; Juan Morales; Loncoche Quecherehue; Segundo Pichún; Vicente Catrilaf; Juan Paillao; Bartolo Pilquiman; Rayén Lafquén; Fco Painen; Calbún Llanquihuén y Tumuntuco</t>
  </si>
  <si>
    <t>N° informes</t>
  </si>
  <si>
    <t>jhony.valverde@mop.gov.cl</t>
  </si>
  <si>
    <t>452-462121</t>
  </si>
  <si>
    <t>DISEÑO/EJECUCIÓN</t>
  </si>
  <si>
    <t xml:space="preserve">Catrilaf; Juan Huenchlaf; Juan Morales; Loncoche Quecherehue; Segundo Pichun Peralta; Vicente Catrilaf; Juan Paillao; Bartolo Pilquiman; Rayen Lafquen alto, Rayen Lafquen bajo; Francisco Painem; Calbun Llanquihuen 2; Tumuntuco </t>
  </si>
  <si>
    <t xml:space="preserve">Costo Total Estimado del Proyecto </t>
  </si>
  <si>
    <t xml:space="preserve">TOTAL AÑO </t>
  </si>
  <si>
    <t>FECHA INFORMACIÓN:</t>
  </si>
  <si>
    <t>CONSERVACIÓN CAMINOS EN COMUNIDADES INDÍGENAS 2019 REGIÓN DE LA ARAUCANÍA</t>
  </si>
  <si>
    <t>MEJORAMIENTO SISTEMA AGUA POTABLE RURAL VILLA LOS BOLDOS, TOLTÉN</t>
  </si>
  <si>
    <t>RESPONSABLE INFORMACIÓN</t>
  </si>
  <si>
    <t>CORREO ELECTRÓNICO:</t>
  </si>
  <si>
    <t>TELÉFONO:</t>
  </si>
  <si>
    <t>INSTITUCIÓN:</t>
  </si>
  <si>
    <t>MEJORAMIENTO BORDE COSTERO SECTOR CENDYR NÁUTICO DE CARAHUE</t>
  </si>
  <si>
    <t>CONSTRUCCIÓN EMBARCADERO TURÍSTICO TRANAPUENTE</t>
  </si>
  <si>
    <t>CONSTRUCCIÓN EMBARCADEROS RÍO MONCUL, CARAHUE</t>
  </si>
  <si>
    <t>MEJORAMIENTO BORDE COSTERO PUERTO DOMÍNGUEZ, LAGO BUDI</t>
  </si>
  <si>
    <t>CONSTRUCCIÓN EMBARCADEROS LAGO BUDI, SAAVEDRA (CONSTRUCCIÓN MUELLE PARA TURISMO EN BOCA BUDI)</t>
  </si>
  <si>
    <t>MEJORAMIENTO BORDE COSTERO PUERTO SAAVEDRA</t>
  </si>
  <si>
    <t>CONSTRUCCIÓN FACILIDADES PORTUARIAS FLUVIALES NUEVA TOLTÉN</t>
  </si>
  <si>
    <t>DISEÑO ARQUITECTURA/INGENIERÍA</t>
  </si>
  <si>
    <t>PLAN IMPULSO ARAUCANÍA 2018-2026</t>
  </si>
  <si>
    <t>Dirección de Vialidad /Dirección de Obras Hidráulicas /Dirección de Obras Portuarias</t>
  </si>
  <si>
    <t>Avance Financiero Total %</t>
  </si>
  <si>
    <t>CAUTÍN</t>
  </si>
  <si>
    <t>PREPARACIÓN ANTECEDENTES LICITACIÓN</t>
  </si>
  <si>
    <t>CURACAUTÍN</t>
  </si>
  <si>
    <t xml:space="preserve">VICTORIA-CURACAUTÍN </t>
  </si>
  <si>
    <t>VILCÚN</t>
  </si>
  <si>
    <t>TOLTÉN</t>
  </si>
  <si>
    <t>RENAICO MININCO. LAS VIÑAS</t>
  </si>
  <si>
    <t>VILLARRICA</t>
  </si>
  <si>
    <t>PUCÓN</t>
  </si>
  <si>
    <t>LAS HORTENSIAS</t>
  </si>
  <si>
    <t>PURÉN</t>
  </si>
  <si>
    <t>CAMINOS COMUNIDADES INDÍGENAS</t>
  </si>
  <si>
    <t>TRAIGUÉN</t>
  </si>
  <si>
    <t>josé Nahuelpán; Chanco; Reñico Pellahuén; Lorenzo Lorín; Quetrahue; Collinque; Reñico Grande; José Luis Paillalí; Pantano; Juana Raimán y Fco Cayumán</t>
  </si>
  <si>
    <t>comunidades de Juan Melinao; Pitraco Bandera; Ayihueco; Malalche; Sta. Graciela; Cohiue; Rucapangue y Bisquico</t>
  </si>
  <si>
    <t>Quetre, Percán, Rucatraro Alto, Chupilco Alto, Pitraco Dollinco, Huampomallin, Pelantaro, Fenache Huenchual</t>
  </si>
  <si>
    <t>CAYULFE, CHANQUÍN</t>
  </si>
  <si>
    <t>ENTRE RÍOS</t>
  </si>
  <si>
    <t>GENERAL LÓPEZ</t>
  </si>
  <si>
    <t>NUEVA TOLTÉN</t>
  </si>
  <si>
    <t xml:space="preserve">ALEX CATALÁN </t>
  </si>
  <si>
    <t>JEFE DEPARTAMENTO DE GESTIÓN Y DESARROLLO</t>
  </si>
  <si>
    <t>DEPARTAMENTO DE GESTIÓN Y DESARROLLO</t>
  </si>
  <si>
    <t>MELIPEUCO</t>
  </si>
  <si>
    <t>LOS GALPONES –QUINQUÉ Y HUALAPULLI EMULPAN</t>
  </si>
  <si>
    <t>HUALAPULLI EMULPAN</t>
  </si>
  <si>
    <t>CARACTERIZACIÓN</t>
  </si>
  <si>
    <t>TEMUCO-CHOL CHOL</t>
  </si>
  <si>
    <t>HUEÑIVALES - CAPTRÉN</t>
  </si>
  <si>
    <t>ANGOL/MONTE LAS DIUCAS</t>
  </si>
  <si>
    <t>CHOL CHOL-LAS PRADERAS</t>
  </si>
  <si>
    <t> Comunidades de Pullayán; Daullico; Cayurranqui; Cudaco; El Alma; Catrerehue; Llaguey; Juan Martín Rapimán; Pascual Paillalef y Huapi Comoe </t>
  </si>
  <si>
    <t>DATOS BÁSICOS</t>
  </si>
  <si>
    <t>DATOS PRESUPUESTARIOS</t>
  </si>
  <si>
    <t>OBRAS PORTUARIAS</t>
  </si>
  <si>
    <t>OBSERVACIONES E IDENTIFICACIÓN DE PROBLEMAS</t>
  </si>
  <si>
    <t>Total general</t>
  </si>
  <si>
    <t>Ministerio de Obras Publicas</t>
  </si>
  <si>
    <t xml:space="preserve">OBSERVACIÓN </t>
  </si>
  <si>
    <t>12-02-04-31-02</t>
  </si>
  <si>
    <t>12-02-12-31-02</t>
  </si>
  <si>
    <t>12-02-06-31-02</t>
  </si>
  <si>
    <t>12-02-03-31-02</t>
  </si>
  <si>
    <t>Teodoro Schmidt</t>
  </si>
  <si>
    <t>MALALHUE - LLAGUEPULLI</t>
  </si>
  <si>
    <t>PCP</t>
  </si>
  <si>
    <t>Paillacán Coliche; Merileo; Pelón Mapu; Martín Pichiquiñinao; Huenula Curilén 1; Marcelo Zuñiga 2; Bayo Toro; Trangol; Antinao; Colicheo; Maitén 2; Maitén 1; Trangol 2 y Canuleo Pinoleo 1</t>
  </si>
  <si>
    <t>COMUNIDADES DE BISQUICO: EL PERAL; PEUCHÉN; ROMULHUE Y BOLDOCHE</t>
  </si>
  <si>
    <t>Puren - Tranaman</t>
  </si>
  <si>
    <t>Quepe - Caivico Los Notros</t>
  </si>
  <si>
    <t>comunidades de Quetre; Percán; Rucatraro; Chupilco; Pitraco; Huampomallín; Pelantaro y Fenache</t>
  </si>
  <si>
    <t>comunidades de Benancio Cumillan de Cruzaco; Manuel Queupo; Pedro Calfuqueo; Francisco Cayul; Gregorio Ñehuen; Paulino Huaiquillan; Paulino Huaiquillan III - Diñe Pehuen; Cou Cou Mapu y Quilmahue Pedregoso</t>
  </si>
  <si>
    <t>CONSERVACIÓN DE CAMINOS ACCESO COMUNIDADES INDÍGENAS</t>
  </si>
  <si>
    <t>CONSTRUCCIÓN NUEVO PUENTE CAUTÍN EN CAJÓN, REGIÓN DE LA ARAUCANÍA - NUEVO 2017 (SAFI 263587)</t>
  </si>
  <si>
    <t>CONSERVACIÓN CAMINO CHOLCHOL - LAS PRADERAS; COMUNA DE CHOLCHOL; PROVINCIA DE CAUTÍN; REGIÓN DE LA ARAUCANÍA (SEGUNDO LLAMADO) (SAFI 284044)</t>
  </si>
  <si>
    <t>CONSERVACIÓN CAMINO BÁSICO CRISTO CARHUELLO QUELHUE, COMUNA DE PUCÓN; PROVINCIA DE CAUTÍN; REGIÓN DE LA ARAUCANÍA (SAFI 272803)</t>
  </si>
  <si>
    <t>CONSERVACIÓN CAMINO BÁSICO TRES ESQUINAS CURILEO; COMUNA DE VILCÚN; PROVINCIA DE CAUTÍN; REGIÓN DE LA ARAUCANÍA (SAFI 263268)</t>
  </si>
  <si>
    <t>CONSERVACIÓN CAMINO BÁSICO CANCHA AVIACIÓN - RELUN Y COLLICO SUR TRES ESQUINAS SECTOR DM 4;040 - DM 10;495 Y DM 0;000 - DM 3;000, COMUNA DE VILLARRICA, PROVINCIA DE CAUTÍN; REGIÓN DE LA ARAUCANÍA (SAFI 270356)</t>
  </si>
  <si>
    <t>CONSERVACIÓN CAMINO BÁSICO CONSERVACIÓN CAMINO BÁSICO CATRICO LA MAÑANA; COMUNA DE VILLARRICA; PROVINCIA DE CAUTÍN; REGIÓN DE LA ARAUCANÍA (SAFI 263266)</t>
  </si>
  <si>
    <t>CONSERVACIÓN CAMINO ANGOL MONTE LAS DIUCAS; COMUNA DE ANGOL; PROVINCIA DE MALLECO; REGIÓN DE LA ARAUCANÍA (SAFI 263257)</t>
  </si>
  <si>
    <t>CONSERVACIÓN CAMINO BÁSICO LONQUIMAY TROYO, COMUNA DE LONQUIMAY, PROVINCIA DE MALLECO; REGIÓN DE LA ARAUCANÍA (2DO LLAMADO) (SAFI 286385)</t>
  </si>
  <si>
    <t>CONSERVACIÓN CAMINO BÁSICO QUILLEM SELVA OSCURA VIALIDAD REGIÓN DE LA ARAUCANÍA (SAFI 282561)</t>
  </si>
  <si>
    <t>CAMINO BÁSICO POR CONSERVACIÓN RUTA ÑANCUL - HUISCAPI; SECTOR DM 0;000 A DM 9;240; COMUNAS DE VILLARRICA Y LONCOCHE; PROVINCIA DE CAUTÍN; REGIÓN DE LA ARAUCANÍA (SAFI 282582)</t>
  </si>
  <si>
    <t>CAMINO BÁSICO POR CONSERVACIÓN DM 4852;449 AL DM 9975;04 TOLTÉN LA BARRA, COMUNA DE TOLTÉN; PROVINCIA DE CAUTÍN, REGIÓN DE LA ARAUCANÍA (SAFI 284963)</t>
  </si>
  <si>
    <t>CAMINO BÁSICO POR CONSERVACIÓN, CARAHUE CAMARONES; COMUNA DE CARAHUE; PROVINCIA DE CAUTÍN; REGIÓN DE LA ARAUCANÍA (SAFI 299183)</t>
  </si>
  <si>
    <t>CAMINO BÁSICO POR CONSERVACIÓN FAJA 10.000 - LAS HORTENSIAS; COMUNA DE CUNCO; PROVINCIA DE CAUTÍN; REGIÓN DE LA ARAUCANÍA (SAFI 299178)</t>
  </si>
  <si>
    <t>CAMINO BÁSICO POR CONSERVACIÓN, LOS LAURELES LAGO COLICO; COMUNA DE CUNCO; PROVINCIA DE CAUTÍN; REGIÓN DE LA ARAUCANÍA (SAFI 299179)</t>
  </si>
  <si>
    <t>CONSERVACIÓN CAMINO BÁSICO ALMAGRO - MISIÓN BOROA; TRAMO DM 18;610 A DM 29;332; COMUNA DE NUEVA IMPERIAL; PROVINCIA DE CAUTÍN; REGIÓN DE LA ARAUCANÍA (SAFI 291782)</t>
  </si>
  <si>
    <t>CONSERVACIÓN CAMINO BÁSICO PUENTE QUEPE CAIVICO LOS NOTROS ('SAFI 303163)</t>
  </si>
  <si>
    <t>CONSERVACIÓN LOS GALPONES – QUINQUÉ COMUNA DE PITRUFQUÉN (SAFI 304558)</t>
  </si>
  <si>
    <t>CONSERVACIÓN CAMINO BÁSICO PELECO TRES ESQUINAS LA SIERRA (SAFI 299174)</t>
  </si>
  <si>
    <t>CONSERVACIÓN CAMINO BÁSICO ANGOL VEGAS BLANCAS POR EL ROSARIO (SAFI 305540)</t>
  </si>
  <si>
    <t>CONSERVACIÓN CAMINO BÁSICO CRUCE RUTA 5 (PIDIMA) - LOS SAUCES POR SABOYA (SAFI 305543)</t>
  </si>
  <si>
    <t>CONSERVACIÓN CAMINO BÁSICO TRANAMAN NILHUE (SAFI 304242)</t>
  </si>
  <si>
    <t>CONSERVACIÓN CAMINO BÁSICO PURÉN TRANAMAN (2DO. LLAMADO) (SAFI 298785)</t>
  </si>
  <si>
    <t>CONSERVACIÓN DE CAMINOS ACCESO COMUNIDADES INDÍGENAS (SAFI 300781)</t>
  </si>
  <si>
    <t>CONSERVACIÓN DE CAMINOS EN COMUNIDADES INDÍGENAS (SAFI 263198)</t>
  </si>
  <si>
    <t>CONSERVACIÓN CAMINOS DE ACCESO A COMUNIDADES INDÍGENAS (SAFI 267599)</t>
  </si>
  <si>
    <t>CONSERVACIÓN DE CAMINOS DE ACCESO COMUNIDADES INDÍGENAS (SAFI 254728)</t>
  </si>
  <si>
    <t>CONSERVACIÓN DE CAMINOS DE ACCESO COMUNIDADES INDÍGENAS (SAFI 270362)</t>
  </si>
  <si>
    <t>CONSERVACIÓN CAMINOS DE ACCESO A COMUNIDADES INDÍGENAS (SAFI 267640)</t>
  </si>
  <si>
    <t>CONSERVACIÓN DE CAMINOS DE ACCESO COMUNIDADES INDÍGENAS (SAFI 282930)</t>
  </si>
  <si>
    <t>CONSERVACIÓN DE CAMINOS EN COMUNIDADES INDÍGENAS ('SAFI 263222)</t>
  </si>
  <si>
    <t>CONSERVACIÓN DE CAMINOS EN COMUNIDADES INDÍGENAS (SAFI 270947)</t>
  </si>
  <si>
    <t>CONSERVACIÓN CAMINOS DE ACCESO A COMUNIDADES INDÍGENAS (SAFI 254733)</t>
  </si>
  <si>
    <t>CONSULTORÍA OBRAS CONSERVACIÓN DE CAMINOS EN COMUNIDADES INDÍGENAS RED VIAL COMUNAL CAUTÍN 3 (SAFI 273183)</t>
  </si>
  <si>
    <t>CONSERVACIÓN DE CAMINOS DE ACCESO COMUNIDADES INDÍGENAS (SAFI 270364)</t>
  </si>
  <si>
    <t>CONSERVACIÓN DE CAMINOS DE ACCESO COMUNIDADES INDÍGENAS (SAFI 263226)</t>
  </si>
  <si>
    <t>CONSERVACIÓN DE CAMINOS EN COMUNIDADES INDÍGENAS (SAFI 270366)</t>
  </si>
  <si>
    <t>CONSERVACIÓN DE CAMINOS DE ACCESO COMUNIDADES INDÍGENAS (SAFI 270368)</t>
  </si>
  <si>
    <t>CONSERVACIÓN DE CAMINOS EN COMUNIDADES INDÍGENAS (SAFI 263245)</t>
  </si>
  <si>
    <t>CONSERVACIÓN DE CAMINOS DE ACCESO A COMUNIDADES INDÍGENAS (SAFI 274800)</t>
  </si>
  <si>
    <t>CONSERVACIÓN DE CAMINOS EN COMUNIDADES INDÍGENAS (SAFI 263248)</t>
  </si>
  <si>
    <t>CONSERVACIÓN DE CAMINOS DE ACCESO COMUNIDADES INDÍGENAS (SAFI 254754)</t>
  </si>
  <si>
    <t>CONSERVACIÓN DE CAMINOS EN COMUNIDADES INDÍGENAS (SAFI 263246)</t>
  </si>
  <si>
    <t>CONSERVACIÓN DE CAMINOS DE ACCESO COMUNIDADES INDÍGENAS (SAFI 270369)</t>
  </si>
  <si>
    <t>CONSERVACIÓN DE CAMINOS EN COMUNIDADES INDÍGENAS (SAFI 263249)</t>
  </si>
  <si>
    <t>CONSERVACIÓN CAMINOS DE ACCESO A COMUNIDADES INDÍGENAS (SAFI 263249)</t>
  </si>
  <si>
    <t>CONSULTORÍA OBRAS CONSERVACIÓN DE CAMINOS EN COMUNIDADES INDÍGENAS RED VIAL COMUNAL MALLECO 2 (SAFI 273184)</t>
  </si>
  <si>
    <t>CONSERVACIÓN CAMINOS DE ACCESO COMUNIDADES INDÍGENAS (SAFI 270372)</t>
  </si>
  <si>
    <t>PLAN DE DESARROLLO INDÍGENA COMUNA DE CUNCO; PROVINCIA DE CAUTÍN; REGIÓN DE LA ARAUCANÍA (2DO LLAMADO) (SAFI 300782)</t>
  </si>
  <si>
    <t>CONSERVACIÓN DE CAMINOS DE ACCESO COMUNIDADES INDÍGENAS (SAFI S/N°)</t>
  </si>
  <si>
    <t>CONSERVACIÓN DE CAMINOS DE ACCESO COMUNIDADES INDÍGENAS (SAFI 291803)</t>
  </si>
  <si>
    <t>CONSERVACIÓN DE CAMINOS DE ACCESO COMUNIDADES INDÍGENAS, PADRE LAS CASAS 02 (SAFI S/N°)</t>
  </si>
  <si>
    <t>ASESORÍA A LA INSPECCIÓN FISCAL DE CONTRATOS DE CONSERVACIÓN DE COMUNIDADES INDÍGENAS (SAFI 303468)</t>
  </si>
  <si>
    <t>CONSERVACIÓN GLOBAL DE CAMINOS DE ACCESO COMUNIDADES INDÍGENAS (SAFI S/N°)</t>
  </si>
  <si>
    <t>CONSERVACIÓN CAMINOS EN COMUNIDADES INDÍGENAS 2019 CONSERVACIÓN DE CAMINOS DE ACCESO COMUNIDADES INDÍGENAS, COMUNA DE LONQUIMAY, PROVINCIA DE MALLECO, REGIÓN DE LA ARAUCANÍA (SAFI 324403)</t>
  </si>
  <si>
    <t>ESTUDIO DE INGENIERÍA MEJORAMIENTO RUTA S - 20 TEMUCO - CHOLCHOL, REGIÓN DE LA ARAUCANÍA (SAFI 278594)</t>
  </si>
  <si>
    <t>ESTUDIO DE INGENIERÍA REPOSICIÓN RUTA S - 51, TRAMO PADRE LAS CASAS - CUNCO, REGIÓN DE LA ARAUCANÍA (SAFI 278595)</t>
  </si>
  <si>
    <t>REPOSICIÓN RUTA 181 CH, CAMINO CURACAUTÍN - MALALCAHUELLO, SECTOR DM 71.880,163 AL DM 86.628,163, COMUNA DE CURACAUTÍN, PROVINCIA DE MALLECO, REGIÓN DE LA ARAUCANÍA (SAFI 278592)</t>
  </si>
  <si>
    <t>ESTUDIO DE INGENIERÍA MEJORAMIENTO RUTA 181 - CH, SECTOR: VICTORIA - CURACAUTÍN, REGIÓN DE LA ARAUCANÍA(SAFI 278593)</t>
  </si>
  <si>
    <t>MEJORAMIENTO RUTA S - 61, MELIPEUCO - ICALMA, COMUNAS DE MELIPEUCO Y LONQUIMAY, REGIÓN DE LA ARAUCANÍA (SAFI 278618)</t>
  </si>
  <si>
    <t>CONSERVACIÓN CAMINOS BÁSICOS REGIÓN DE LA ARAUCANÍA 2016 - 2018</t>
  </si>
  <si>
    <t>CONSERVACIÓN CAMINO BÁSICO CARAHUE - CATRIPULLI; DM 0;000 AL DM 9;540 COMUNA DE CARAHUE; PROVINCIA DE CAUTÍN; REGIÓN DE LA ARAUCANÍA (SAFI 290608)</t>
  </si>
  <si>
    <t>CONSERVACIÓN CAMINO BÁSICO RENAICO MININCO POR LAS VIÑAS; R - 164; COMUNA DE RENAICO; PROVINCIA DE MALLECO (SAFI 263262)</t>
  </si>
  <si>
    <t>ASESORÍA INSPECCIÓN TÉCNICA CONTRATOS DE CONSERVACIÓN 2017 - 2018, PROVINCIA DE MALLECO, REGIÓN DE LA ARAUCANÍA (SAFI 273180)</t>
  </si>
  <si>
    <t>CONSERVACIÓN CAMINOS BÁSICOS REGIÓN DE LA ARAUCANÍA 2018 - 2020</t>
  </si>
  <si>
    <t>CONSERVACIÓN CAMINOS BÁSICOS REGIÓN DE LA ARAUCANÍA 2019 - 2020</t>
  </si>
  <si>
    <t>CAMINO BÁSICO POR CONSERVACIÓN, MALALHUE LLAGUEPULLI S/ROL; CÓDIGO 69E - 596; COMUNA DE TEODORO SCHMIDT; PROVINCIA DE CAUTÍN; REGIÓN DE LA ARAUCANÍA (SAFI 299187)</t>
  </si>
  <si>
    <t>CAMINO BÁSICO POR CONSERVACIÓN, RUTAS S - 518 Y S - 440, CARAHUE CATRIPULLI 2ª ETAPA Y CATRIPULLI LA SIERRA; COMUNAS DE CARAHUE Y SAAVEDRA; PROVINCIA DE CAUTÍN; REGIÓN DE LA ARAUCANÍA (SAFI 299184)</t>
  </si>
  <si>
    <t>CAMINO BÁSICO POR CONSERVACIÓN, RUTA S - 803 HUALAPULLI EMULPAN TRAMO KM 0,0 AL KM 11,50; COMUNA DE LONCOCHE; PROVINCIA DE CAUTÍN; REGIÓN DE LA ARAUCANÍA (SAFI 306740)</t>
  </si>
  <si>
    <t>CAMINO BÁSICO POR CONSERVACIÓN, RUTA S - 803 HUALAPULLI EMULPAN TRAMO KM 11;5 AL KM 22;295; COMUNA DE VILLARRICA; PROVINCIA DE CAUTÍN; REGIÓN DE LA ARAUCANÍA (SAFI 306742)</t>
  </si>
  <si>
    <t>CONSERVACIÓN CAMINOS BÁSICOS REGIÓN DE LA ARAUCANÍA 2019 - 2020: RUTAS R - 42, R - 80 - P, 69S2029, VARIOS CAMINOS COMUNA DE PURÉN(SAFI 299188)</t>
  </si>
  <si>
    <t>ASESORÍA INSPECCIÓN TÉCNICA CONTRATOS DE CONSERVACIÓN 2017 - 2018 (SAFI 273180)</t>
  </si>
  <si>
    <t>CONSERVACIÓN CAMINOS EN COMUNIDADES INDÍGENAS REGIÓN DE LA ARAUCANÍA 2018 - 2019</t>
  </si>
  <si>
    <t>CONSULTORÍA PROYECTOS CONSERVACIÓN DE CAMINOS A COMUNIDADES INDÍGENAS AÑOS 2018 - 2020 (SAFI 291801)</t>
  </si>
  <si>
    <t>CONSULTORÍA PROYECTOS CONSERVACIÓN DE CAMINOS A COMUNIDADES INDÍGENAS AÑOS 2018 - 2020 (SAFI 291802)</t>
  </si>
  <si>
    <t>ESTUDIO DE INGENIERÍA MEJORAMIENTO RUTA S - 95 - T, TRAMO VILLARRICA - LICAN RAY, REGIÓN DE LA ARAUCANÍA (SAFI 292143)</t>
  </si>
  <si>
    <t>MEJORAMIENTO RUTA S - 70, SECTOR POCOYÁN - PUENTE PEULE, TRAMO II, DM 42.900,00 - DM 58.870,30, PROVINCIA DE CAUTÍN, REGIÓN DE LA ARAUCANÍA (SAFI 263608)</t>
  </si>
  <si>
    <t>MEJORAMIENTO CAMINO BÁSICO INTERMEDIO; MAQUEHUE - BOROA - PUENTE RAGÑINTULEUFU, COMUNAS DE PADRE LAS CASAS Y NUEVA IMPERIAL; REGIÓN DE LA ARAUCANÍA (SAFI 278581)</t>
  </si>
  <si>
    <t>REPOSICIÓN RUTA R - 90 - P, SECTOR: LUMACO - CAPITÁN PASTENE ('SAFI S/N°)</t>
  </si>
  <si>
    <t>CONSERVACIÓN CAMINO BÁSICO LOS GUINDOS - COLLIMALLIN (SAFI 302571)</t>
  </si>
  <si>
    <t>CONSERVACIÓN CAMINOS BÁSICOS REGIÓN DE LA ARAUCANÍA 2019 - 2020:RUTA 69D632, CRUCE S - 60 (HUALPÍN) - PORMA - PUYEHUE (SAFI 305555)</t>
  </si>
  <si>
    <t>CONSERVACIÓN CAMINO BÁSICO FUNDO EL CARMEN - PUENTE RUCAPANGUE (SAFI 302570)</t>
  </si>
  <si>
    <t>CONSERVACIÓN CAMINOS BÁSICOS REGIÓN DE LA ARAUCANÍA 2019 - 2020 CAMINO BÁSICO POR CONSERVACIÓN, MALALHUE LLAGUEPULLI S/ROL; CÓDIGO 69E - 596; COMUNA DE TEODORO SCHMIDT; PROVINCIA DE CAUTÍN; REGIÓN DE LA ARAUCANÍA - 2DO LLAMADO (SAFI 310274)</t>
  </si>
  <si>
    <t>CONSERVACIÓN CAMINOS BÁSICOS 2019 TERMINACIÓN CONSERVACIÓN CAMINO BÁSICO PURÉN TRANAMAN TRAMO DM 00;000 A DM 5;245; COMUNA DE PURÉN; PROVINCIA DE MALLECO; REGIÓN DE LA ARAUCANÍA NUEVO 2019 (SAFI 318723)</t>
  </si>
  <si>
    <t>CONSERVACIÓN CAMINOS BÁSICOS 2019 - 2020, TERMINACIÓN CONSERVACIÓN CAMINO BÁSICO QUEPE - CAIVICO - LOS NOTROS, CRUCE S - 405, COMUNA DE PADRE LAS CASAS, PROVINCIA DE CAUTÍN, REGIÓN DE LA ARAUCANÍA (SAFI 318724)</t>
  </si>
  <si>
    <t>CONSERVACIÓN RED VIAL PLAN INDÍGENA REGIÓN DE LA ARAUCANÍA AÑOS 2018 - 2019 PLAN DE DESARROLLO INDÍGENA COMUNA DE CARAHUE; PROVINCIA DE CAUTÍN; REGIÓN DE LA ARAUCANÍA (2DO LLAMADO) (SAFI 289090)</t>
  </si>
  <si>
    <t>CONSERVACIÓN RED VIAL PLAN INDÍGENA REGIÓN DE LA ARAUCANÍA AÑOS 2018 - 2019 PLAN DE DESARROLLO INDÍGENA COMUNA DE LONCOCHE; PROVINCIA DE CAUTÍN; REGIÓN DE LA ARAUCANÍA (SAFI 282587)</t>
  </si>
  <si>
    <t>CONSERVACIÓN RED VIAL PLAN INDÍGENA REGIÓN DE LA ARAUCANÍA AÑOS 2018 - 2019 PLAN DE DESARROLLO INDÍGENA COMUNA DE MELIPEUCO; PROVINCIA DE CAUTÍN; REGIÓN DE LA ARAUCANÍA (2DO LLAMADO) (SAFI 299777)</t>
  </si>
  <si>
    <t>CONSERVACIÓN RED VIAL PLAN INDÍGENA REGIÓN DE LA ARAUCANÍA AÑOS 2018 - 2019 PLAN DE DESARROLLO INDÍGENA COMUNA DE PUCÓN; PROVINCIA DE CAUTÍN; REGIÓN DE LA ARAUCANÍA (2DO LLAMADO) (SAFI 288646)</t>
  </si>
  <si>
    <t>CONSERVACIÓN RED VIAL PLAN INDÍGENA REGIÓN DE LA ARAUCANÍA AÑOS 2018 - 2019 PLAN DE DESARROLLO INDÍGENA COMUNA DE TEMUCO; PROVINCIA DE CAUTÍN; REGIÓN DE LA ARAUCANÍA (SAFI 282590)</t>
  </si>
  <si>
    <t>CONSERVACIÓN RED VIAL PLAN INDÍGENA REGIÓN DE LA ARAUCANÍA AÑOS 2018 - 2019 CONSULTORÍA DE PROYECTOS, CAUTÍN 1, PROVINCIA DE CAUTÍN, REGIÓN DE LA ARAUCANÍA (SAFI 283570)</t>
  </si>
  <si>
    <t>CONSERVACIÓN RED VIAL PLAN INDÍGENA REGIÓN DE LA ARAUCANÍA AÑOS 2018 - 2019 CONSERVACIÓN DE CAMINOS A COMUNIDADES INDÍGENAS AÑOS 2018 - 2020 CONSULTORÍA DE PROYECTOS, CAUTÍN 2, PROVINCIA DE CAUTÍN, REGIÓN DE LA ARAUCANÍA (SAFI 283565)</t>
  </si>
  <si>
    <t>CONSERVACIÓN RED VIAL PLAN INDÍGENA REGIÓN DE LA ARAUCANÍA AÑOS 2018 - 2019 CONSULTORÍA DE PROYECTOS, PROVINCIA DE MALLECO, REGIÓN DE LA ARAUCANÍA (SAFI 283573)</t>
  </si>
  <si>
    <t>CONSERVACIÓN DE CAMINOS DE ACCESO COMUNIDADES INDÍGENAS, COMUNA DE CHOLCHOL 1, PROVINCIA DE CAUTÍN, REGIÓN DE LA ARAUCANÍA (2DO LLAMADO) (SAFI 305545)</t>
  </si>
  <si>
    <t>CONSERVACIÓN DE CAMINOS DE ACCESO COMUNIDADES INDÍGENAS, COMUNA DE CHOLCHOL 2, PROVINCIA DE CAUTÍN, REGIÓN DE LA ARAUCANÍA (SAFI 309153)</t>
  </si>
  <si>
    <t>CONSERVACIÓN DE CAMINOS DE ACCESO COMUNIDADES INDÍGENAS, COMUNA DE GALVARINO, PROVINCIA DE CAUTÍN, REGIÓN DE LA ARAUCANÍA (SAFI 299192)</t>
  </si>
  <si>
    <t>CONSERVACIÓN DE CAMINOS DE ACCESO COMUNIDADES INDÍGENAS, COMUNA DE PADRE LAS CASAS 1, PROVINCIA DE CAUTÍN, REGIÓN DE LA ARAUCANÍA (SAFI 299194)</t>
  </si>
  <si>
    <t>CONSERVACIÓN DE CAMINOS DE ACCESO COMUNIDADES INDÍGENAS, COMUNA DE SAAVEDRA 01, PROVINCIA DE CAUTÍN, REGIÓN DE LA ARAUCANÍA (2DO LLAMADO) (SAFI 298757)</t>
  </si>
  <si>
    <t>CONSERVACIÓN DE CAMINOS DE ACCESO COMUNIDADES INDÍGENAS, COMUNA DE SAAVEDRA 02, PROVINCIA DE CAUTÍN, REGIÓN DE LA ARAUCANÍA (2DO LLAMADO) (SAFI 300712)</t>
  </si>
  <si>
    <t>CONSERVACIÓN DE CAMINOS DE ACCESO COMUNIDADES INDÍGENAS, COMUNA DE TOLTÉN, PROVINCIA DE CAUTÍN, REGIÓN DE LA ARAUCANÍA (SAFI 291806)</t>
  </si>
  <si>
    <t>CONSERVACIÓN DE CAMINOS DE ACCESO COMUNIDADES INDÍGENAS, COMUNA DE VILLARRICA, PROVINCIA DE CAUTÍN, REGIÓN DE LA ARAUCANÍA (SAFI 299189)</t>
  </si>
  <si>
    <t>CONSERVACIÓN DE CAMINOS DE ACCESO COMUNIDADES INDÍGENAS, COMUNA DE VICTORIA, PROVINCIA DE MALLECO, REGIÓN DE LA ARAUCANÍA (SAFI 312446)</t>
  </si>
  <si>
    <t>CONSERVACIÓN DE CAMINOS DE ACCESO COMUNIDADES INDÍGENAS, COMUNA DE LONQUIMAY, PROVINCIA DE MALLECO, REGIÓN DE LA ARAUCANÍA (SAFI 309154)</t>
  </si>
  <si>
    <t>CONSERVACIÓN CAMINOS EN COMUNIDADES INDÍGENAS REGIÓN DE LA ARAUCANÍA 2019 CONSERVACIÓN DE CAMINOS DE ACCESO COMUNIDADES INDÍGENAS, COMUNA DE GALVARINO, PROVINCIA DE CAUTÍN, REGIÓN DE LA ARAUCANÍA (NUEVO LLAMADO) (SAFI 322841)</t>
  </si>
  <si>
    <t>INSTALACIÓN SISTEMA AGUA POTABLE RURAL PITRELAHUE, PADRE LAS CASAS</t>
  </si>
  <si>
    <t>CONSULTORÍA DE PROYECTOS CAUTÍN 2 CAMINOS BÁSICOS 2015 - 2016; REGIÓN DE LA ARAUCANÍA (SAFI 258871)</t>
  </si>
  <si>
    <t>CONSULTORÍA DE PROYECTOS CAMINOS BÁSICOS 2017 - 2018 REGIÓN DE LA ARAUCANÍA (SAFI 270359)</t>
  </si>
  <si>
    <t>CONSULTORÍA PROYECTOS MALLECO CAMINOS BÁSICOS 2015 - 2016; REGIÓN DE LA ARAUCANÍA (SAFI 258872)</t>
  </si>
  <si>
    <t>CONSULTORÍA PROYECTOS CAUTÍN 1 CAMINOS BÁSICOS 2015 - 2016; REGIÓN DE LA ARAUCANÍA (SAFI 258868)</t>
  </si>
  <si>
    <t>ASESORÍA A LA INSPECCIÓN FISCAL CONTRATOS CAMINOS BÁSICOS GALPONES - QUINQUE (SAFI 304558) Y CAMINOS BÁSICOS HUALAPULLI - EMULPÁN (SAFI 306740 Y 306742); PROVINCIA DE CAUTÍN; REGIÓN DE LA ARAUCANÍA – REACTIVACIÓN (SAFI 306199)</t>
  </si>
  <si>
    <t>CONSULTORÍA PROYECTOS 1 CAMINOS BÁSICOS 2019 - 2020 (SAFI 303741)</t>
  </si>
  <si>
    <t>CONSERVACIÓN RED VIAL REGIÓN DE LA ARAUCANÍA (2018 - 2020) ASESORÍA A LA INSPECCIÓN FISCAL DE CONTRATOS DE CONSERVACIÓN DE CAMINOS BÁSICOS (SAFI 303467)</t>
  </si>
  <si>
    <t>CONSERVACIÓN RED VIAL REGIÓN DE LA ARAUCANÍA (2018 - 2020) CONSULTORÍA PROYECTOS CAMINOS BÁSICOS ETAPA 2 2019 - 2020 (SAFI 303336)</t>
  </si>
  <si>
    <t>CONSERVACIÓN RED VIAL REGIÓN DE LA ARAUCANÍA (2018 - 2020) CONSULTORÍA DE PROYECTOS CAMINOS BÁSICOS ETAPA 2 2019 - 2020 (SAFI 303338)</t>
  </si>
  <si>
    <t>CONSULTORÍA DE PROYECTOS 1 CAMINOS BÁSICOS 2019 - 2020 (SAFI 303752)</t>
  </si>
  <si>
    <t>Ministerio de Obras Públicas - DIRPLAN</t>
  </si>
  <si>
    <t>HUALACURA</t>
  </si>
  <si>
    <t>MALLIN DEL TREILE</t>
  </si>
  <si>
    <t>30101514-0</t>
  </si>
  <si>
    <t>TRIHUECHE</t>
  </si>
  <si>
    <t>PELON MAPU</t>
  </si>
  <si>
    <t xml:space="preserve">LINCO </t>
  </si>
  <si>
    <r>
      <t xml:space="preserve">FICHA SEGUIMIENTO </t>
    </r>
    <r>
      <rPr>
        <b/>
        <u/>
        <sz val="11"/>
        <rFont val="Calibri"/>
        <family val="2"/>
        <scheme val="minor"/>
      </rPr>
      <t>PROYECTOS</t>
    </r>
    <r>
      <rPr>
        <b/>
        <sz val="11"/>
        <rFont val="Calibri"/>
        <family val="2"/>
        <scheme val="minor"/>
      </rPr>
      <t xml:space="preserve"> - </t>
    </r>
    <r>
      <rPr>
        <b/>
        <sz val="11"/>
        <color rgb="FFFF0000"/>
        <rFont val="Calibri"/>
        <family val="2"/>
        <scheme val="minor"/>
      </rPr>
      <t xml:space="preserve">OBRAS PÚBLICAS </t>
    </r>
  </si>
  <si>
    <t xml:space="preserve">NEHUENTUE </t>
  </si>
  <si>
    <t xml:space="preserve">EVELYN BRIONES </t>
  </si>
  <si>
    <t>evelyn.briones@mop.gov.cl</t>
  </si>
  <si>
    <t>CONSERVACIÓN CAMINOS BÁSICOS REGIÓN DE LA ARAUCANÍA 2020</t>
  </si>
  <si>
    <t>Camino Troll Pailacoyan, Comuna de Carahue</t>
  </si>
  <si>
    <t xml:space="preserve">Camino Los Aromos Agua Santa S-169, </t>
  </si>
  <si>
    <t>Camino Puerto Boldos - Cruce La Barra</t>
  </si>
  <si>
    <t>Sahuelhue-Caren.</t>
  </si>
  <si>
    <t>Trintre - Los Sauces por Miraflores.</t>
  </si>
  <si>
    <t>Camino Cajón Vilcún Refugio Llaima</t>
  </si>
  <si>
    <t>Cuesta Las Raíces - Centro de Sky.</t>
  </si>
  <si>
    <t xml:space="preserve">Trovolhue - Pilmaiquenco y Quechocahuín. </t>
  </si>
  <si>
    <t>Cristo Carhuello - Quelhue</t>
  </si>
  <si>
    <t xml:space="preserve"> Pichichelle - Peleco.</t>
  </si>
  <si>
    <t>Comunidades de Juan Sandoval; Juan Peralta Quidel; Tromelafquén; Juan Quidel y Quiñetrur Morales</t>
  </si>
  <si>
    <t>Comunidades de Juan Savaria; Colimán-Cayumil; Pintilual Zapata; Jacinta Millalén; Lorenzo Necul y José Huenchual</t>
  </si>
  <si>
    <t>Comunidades de Puraquina; Quilquilco; Antumapu; Pascual Coña; Mariano Epulef; Molcoche y Valentín Llancafil</t>
  </si>
  <si>
    <t>Comunidades de Jacinto Caniupán; Juan Puen; Domingo Paillao II; Pascual Huenupi y Goñotui Tañi Mapu Lonco Llao</t>
  </si>
  <si>
    <t>Comunidades de Gonzalo Tranamil; Camilo Gallardo; Jose Cariqueo; Jose Maripan; Chapo Alma Riffo; Benito Gallardo; Maria Rebeca Toro; Colegio Cantera; Manuel Toro; Ines de Toro; Juan Huchalao; Vicente Paillalef</t>
  </si>
  <si>
    <t>Comunidades de Bartolo Melín; Domingo Huentemán; Lorenzo Quilapi Cabetón; Antonio Pailaqueo: Domingo Huenchullán; Fco Piutri; Osvaldo Mulato; Margarita Cayuqueo; Juana Manquiñir; José Loncomil; José Luis Porma; Toledo Cheguan Antipi II y José Nahuelpi</t>
  </si>
  <si>
    <t>Comunidades de Luis Marileo Colipi; Pascual Huenupi; José Pino Levi; Lonko José Pino Levi; José Manuel Catrileo Inal; Juan Maril y Juan Canuleo Pinoleo</t>
  </si>
  <si>
    <t>Comunidades de Pedro Millanao; Nicolas Ailio II; Jose Blas Namoncura; Lorenzo Cariman; Toribio Namoncura y Hilario Catrilaf</t>
  </si>
  <si>
    <t>Comunidades de Ignacio Tricanao; Liempi Colipi; Benancio Huenchupan; Huentecol Cheuquepan; Bernardo Ñanco y Pedro Huilcal</t>
  </si>
  <si>
    <t>Comunidades de Atay Pehuen; Pedregoso; Huiquilan; Mallin del Treile; Pehuenco Alto; Mitraquen Bajo; Benancio Cumilan; Pichirucanuco</t>
  </si>
  <si>
    <t>CONSERVACIÓN CAMINOS BÁSICOS 2020 - 2021 ASESORÍA A LA INSPECCIÓN FISCAL DE CONTRATOS DE CONSERVACIÓN DE CCBB PROVINCIA DE MALLECO; REGIÓN DE LA ARAUCANÍA (SAFI 318214)</t>
  </si>
  <si>
    <t>CONSERVACIÓN CAMINOS BÁSICOS 2020 - 2021 ASESORÍA A LA INSPECCIÓN FISCAL DE CONTRATOS DE CONSERVACIÓN DE CCBB PROVINCIA DE CAUTÍN; REGIÓN DE LA ARAUCANÍA (SAFI 318215)</t>
  </si>
  <si>
    <t>CONSERVACIÓN CAMINOS BÁSICOS 2020 - 2021 CAMINO BÁSICO POR CONSERVACIÓN CONSULTORÍA DE PROYECTOS CCBB ETAPA 2 2020-2021; REGIÓN DE LA ARAUCANÍA (SAFI 326218)</t>
  </si>
  <si>
    <t>CONSERVACIÓN CAMINOS BÁSICOS 2020 - 2021 CAMINO BÁSICO POR CONSERVACIÓN CONSULTORÍA DE PROYECTOS CCBB ETAPA 1 2020-2021; REGIÓN DE LA ARAUCANÍA (SAFI 326494)</t>
  </si>
  <si>
    <t>CONSERVACIÓN CAMINOS BÁSICOS 2020 CAMINO BÁSICO POR CONSERVACIÓN CAMINO LOS AROMOS AGUA SANTA S-169, COMUNA DE LAUTARO, PROVINCIA DE CAUTÍN, REGIÓN DE LA ARAUCANÍA (SAFI 314624)</t>
  </si>
  <si>
    <t>CONSERVACIÓN CAMINOS BÁSICOS 2020 CAMINO BÁSICO POR CONSERVACIÓN CAMINO TROLL PAILACOYAN, COMUNA DE CARAHUE, PROVINCIA DE CAUTÍN, REGIÓN DE LA ARAUCANÍA (SAFI 315830)</t>
  </si>
  <si>
    <t>CONSERVACIÓN CAMINOS BÁSICOS 2020 CAMINO BÁSICO POR CONSERVACIÓN SAHUELHUE-CAREN, RUTA S-575; DM 0;000A DM 6;500 COMUNA DE MELIPEUCO, PROVINCIA DE CAUTÍN, REGIÓN DE LA ARAUCANÍA (SAFI 318220)</t>
  </si>
  <si>
    <t>CONSERVACIÓN CAMINOS BÁSICOS 2020 CAMINO BÁSICO POR CONSERVACIÓN TRINTRE - LOS SAUCES POR MIRAFLORES, TRAMO DM 13600;00 AL 23800;00; COMUNA DE LOS SAUCES, PROVINCIA DE MALLECO, REGIÓN DE LA ARAUCANÍA (SAFI 318231)</t>
  </si>
  <si>
    <t>CONSERVACIÓN CAMINOS BÁSICOS 2020 CAMINO BÁSICO POR CONSERVACIÓN CAMINO CAJÓN VILCÚN REFUGIO LLAIMA, COMUNA DE VILCÚN, PROVINCIA DE CAUTÍN, REGIÓN DE LA ARAUCANÍA (SAFI 318232)</t>
  </si>
  <si>
    <t>CONSERVACIÓN CAMINOS BÁSICOS 2020 CAMINO BÁSICO POR CONSERVACIÓN CUESTA LAS RAÍCES - CENTRO DE SKY, TRAMO DM 15;000 AL DM 19;065; COMUNA DE LONQUIMAY, PROVINCIA DE MALLECO, REGIÓN DE LA ARAUCANÍA (SAFI 318233)</t>
  </si>
  <si>
    <t>CONSERVACIÓN CAMINOS BÁSICOS 2020 CAMINOS BÁSICOS POR CONSERVACIÓN TROVOLHUE - PILMAIQUENCO Y QUECHOCAHUÍN COMUNAS DE CARAHUE Y SAAVEDRA; PROVINCIA DE CAUTÍN; REGIÓN DE LA ARAUCANÍA (SAFI 324875)</t>
  </si>
  <si>
    <t>CONSERVACIÓN CAMINOS BÁSICOS 2020 CAMINO BÁSICO TERMINACIÓN CRISTO CARHUELLO - QUELHUE; COMUNA DE PUCÓN; PROVINCIA DE CAUTÍN; REGIÓN DE LA ARAUCANÍA (SAFI 325007)</t>
  </si>
  <si>
    <t>CONSERVACIÓN CAMINOS BÁSICOS 2020 - 2020 CAMINO BÁSICO POR CONSERVACIÓN PICHICHELLE - PELECO; COMUNA DE TEODORO SCHMIDT; PROVINCIA DE CAUTÍN; REGIÓN DE LA ARAUCANÍA (SAFI 325008)</t>
  </si>
  <si>
    <t>PROYECTO REPOSICIÓN PUENTE EDUARDO FREI MONTALVA Y ACCESOS; COMUNA DE CARAHUE; PROVINCIA DE CAUTÍN; REGIÓN DE LA ARAUCANÍA (SAFI 284052)</t>
  </si>
  <si>
    <t>MEJORAMIENTO CAMINO BÁSICO INTERMEDIO PUENTE PAYA - HUIÑOCO; COMUNA DE LONCOCHE; PROVINCIA DE CAUTÍN; REGIÓN DE LA ARAUCANÍA (SAFI 278622)</t>
  </si>
  <si>
    <t>PROYECTO DE AMPLIACIÓN Y MEJORAMIENTO RUTA S - 40 SECTOR: LABRANZA - IMPERIAL - CARAHUE, REGIÓN DE LA ARAUCANÍA (SAFI 290758)</t>
  </si>
  <si>
    <t>TERMINACIÓN MEJORAMIENTO CAMINO BÁSICO INTERMEDIO RUTA R - 150 - P, ANGOL - PARQUE NACIONAL NAHUELBUTA; COMUNA DE ANGOL; PROVINCIA DE MALLECO; REGIÓN DE LA ARAUCANÍA (SAFI 296548)</t>
  </si>
  <si>
    <t>MEJORAMIENTO RUTA R - 925 - S CURACAUTÍN CONGUILLÍO - SECTOR HUEÑIVALES - CAPTREN; PROVINCIA DE MALLECO; REGIÓN DE LA ARAUCANÍA (SAFI 250678)</t>
  </si>
  <si>
    <t>REPOSICIÓN SISTEMA AGUA POTABLE RURAL EL COIGUE, CARAHUE</t>
  </si>
  <si>
    <t>REPOSICIÓN PARCIAL SISTEMA AGUA POTABLE RURAL PIHUICHÉN, CHOLCHOL</t>
  </si>
  <si>
    <t>CONSTRUCCIÓN SISTEMA AGUA POTABLE RURAL FAJAS 4.000 A LA 26.000, COMUNA DE CUNCO Y SECTORES CHORRILLOS, YOLANDA, MARÍA LUISA, EL SOLAR, MIRAFLORES, SANTA ÁNGELA, COMUNA DE PADRE LAS CASAS</t>
  </si>
  <si>
    <t>REPOSICIÓN SISTEMA AGUA POTABLE RURAL EL ESFUERZO, CUNCO</t>
  </si>
  <si>
    <t>DISEÑO MEJORAMIENTO Y AMPLIACIÓN SISTEMA AGUA POTABLE RURAL CHOROICO, CUNCO</t>
  </si>
  <si>
    <t>REPOSICIÓN Y AMPLIACIÓN SISTEMA AGUA POTABLE RURAL CURARREHUE</t>
  </si>
  <si>
    <t>CONSTRUCCIÓN SISTEMA AGUA POTABLE RURAL PUENTE BASA GRANDE, CURARREHUE</t>
  </si>
  <si>
    <t>REPOSICIÓN SISTEMA AGUA POTABLE RURAL CATRIPULLI, RINCONADA Y AMPLIACIÓN A LONCOFILO, HUAMPOE Y SANTA ELENA, CURARREHUE</t>
  </si>
  <si>
    <t>REPOSICIÓN PARCIAL SISTEMA AGUA POTABLE RURAL DOLLINCO QUEPE Y AMPLIACIÓN A RUCAHUE, FREIRE</t>
  </si>
  <si>
    <t>CONSTRUCCIÓN SISTEMA AGUA POTABLE RURAL TRES ESQUINAS, LOS AROMOS, LA PEÑA, NALCACO Y CHUMIL, LAUTARO</t>
  </si>
  <si>
    <t>REPOSICIÓN SISTEMA AGUA POTABLE RURAL TRAI TRAICO, NUEVA IMPERIAL</t>
  </si>
  <si>
    <t>ESTUDIO DE REHABILITACIÓN SISTEMA AGUA POTABLE RURAL ENTRE RÍOS, NUEVA IMPERIAL</t>
  </si>
  <si>
    <t>CONSTRUCCIÓN SISTEMA AGUA POTABLE RURAL TRUF TRUF, LAS MINAS, PADRE LAS CASAS</t>
  </si>
  <si>
    <t>REPOSICIÓN SISTEMA AGUA POTABLE RURAL HUALPÍN Y AMPLIACIÓN A ISLA LICAN, TEODORO SCHMIDT</t>
  </si>
  <si>
    <t>AMPLIACIÓN Y REPOSICIÓN SISTEMA AGUA POTABLE RURAL POCOYAN - RAKINCURA TOLTÉN</t>
  </si>
  <si>
    <t>CONSTRUCCIÓN SISTEMA AGUA POTABLE RURAL CAYULFE, CHANQUÍN, PURALACO, NIGUE, MAITINCO, TOLTÉN</t>
  </si>
  <si>
    <t>CONSTRUCCIÓN SISTEMA AGUA POTABLE RURAL VILUCO, COLLIN Y VEGA REDONDA, COMUNA DE VILCÚN</t>
  </si>
  <si>
    <t>MEJORAMIENTO Y AMPLIACIÓN SISTEMA AGUA POTABLE RURAL GENERAL LÓPEZ, VILCÚN</t>
  </si>
  <si>
    <t>INSTALACIÓN SISTEMA AGUA POTABLE RURAL LIUMALLA SUR, VILLARRICA</t>
  </si>
  <si>
    <t>INSTALACIÓN SISTEMA AGUA POTABLE RURAL CHAURA, VILLARRICA</t>
  </si>
  <si>
    <t>CONSTRUCCIÓN SISTEMA AGUA POTABLE RURAL RAYENCO AFUNALHUE, VILLARRICA</t>
  </si>
  <si>
    <t>REPOSICIÓN Y AMPLIACIÓN SISTEMA AGUA POTABLE RURAL LOS CONFINES, ANGOL</t>
  </si>
  <si>
    <t>REPOSICIÓN PARCIAL SISTEMA AGUA POTABLE RURAL PAILAHUEQUE, ERCILLA</t>
  </si>
  <si>
    <t>INSTALACIÓN SISTEMA AGUA POTABLE RURAL LOS MORROS, LUMACO</t>
  </si>
  <si>
    <t>CONSERVACIÓN SISTEMA AGUA POTABLE RURAL TIJERAL RENAICO</t>
  </si>
  <si>
    <t>INSTALACIÓN SISTEMA AGUA POTABLE RURAL EL BOYE, SECTORES CHUFQUÉN Y TERPELLE, TRAIGUÉN</t>
  </si>
  <si>
    <t>REPOSICIÓN PARCIAL HUALACURA</t>
  </si>
  <si>
    <t>MEJORAMIENTO SISTEMA DE AGUA POTABLE RURAL MALLIN DEL TREILE</t>
  </si>
  <si>
    <t>MEJORAMIENTO Y AMPLIACIÓN SISTEMA DE AGUA POTABLE RURAL TRANAPUENTE</t>
  </si>
  <si>
    <t>CONSTRUCCIÓN SISTEMA DE AGUA POTABLE RURAL PELON MAPU</t>
  </si>
  <si>
    <t>MEJORAMIENTO BORDE COSTERO NEHUENTUE, CARAHUE</t>
  </si>
  <si>
    <t>MEJORAMIENTO BORDE COSTERO PLAYA PORMA, TEODORO SCHMIDT</t>
  </si>
  <si>
    <t>MEJORAMIENTO BORDE COSTERO SECTOR QUEULE, TOLTÉN</t>
  </si>
  <si>
    <t>MEJORAMIENTO BORDE COSTERO CALETA LA BARRA RÍO TOLTÉN</t>
  </si>
  <si>
    <t>MEJORAMIENTO DESEMBOCADURA AL MAR, RÍO QUEULE, TOLTÉN</t>
  </si>
  <si>
    <t>CONSTRUCCIÓN COLECTOR INTERCEPTOR AGUAS LLUVIA SAN MARTIN, TEMUCO</t>
  </si>
  <si>
    <t>FINALIZADA FÍSICA Y FINANCIERAMENTE</t>
  </si>
  <si>
    <t>SECTORIAL</t>
  </si>
  <si>
    <t>COLUMNAS AUXILIARES</t>
  </si>
  <si>
    <t>N° Beneficiarios Total</t>
  </si>
  <si>
    <t>N° Beneficiarios Mapuches</t>
  </si>
  <si>
    <t>% Beneficiarios Mapuches</t>
  </si>
  <si>
    <t>Costo Total Etapa M$</t>
  </si>
  <si>
    <t>% Avance Físico</t>
  </si>
  <si>
    <t>3,6</t>
  </si>
  <si>
    <t>8,4</t>
  </si>
  <si>
    <t>6,5</t>
  </si>
  <si>
    <t>5,2</t>
  </si>
  <si>
    <t>2,6</t>
  </si>
  <si>
    <t>n/A</t>
  </si>
  <si>
    <t>22,2</t>
  </si>
  <si>
    <t>26,5</t>
  </si>
  <si>
    <t>15,7</t>
  </si>
  <si>
    <t>19,4</t>
  </si>
  <si>
    <t>22,24</t>
  </si>
  <si>
    <t>N° Arranques</t>
  </si>
  <si>
    <t>Magnitud Proyecto</t>
  </si>
  <si>
    <t>DATOS SNI ETAPA ACTUAL</t>
  </si>
  <si>
    <t>DATOS DE INICIO, TERMINO Y AVANCE ETAPA ACTUAL</t>
  </si>
  <si>
    <t>Nombre de Proyecto</t>
  </si>
  <si>
    <r>
      <t xml:space="preserve">Estado </t>
    </r>
    <r>
      <rPr>
        <b/>
        <sz val="11"/>
        <color indexed="8"/>
        <rFont val="Calibri"/>
        <family val="2"/>
        <scheme val="minor"/>
      </rPr>
      <t>(Seleccionar alternativa en cada celda)</t>
    </r>
  </si>
  <si>
    <t>% GASTO RESPECTO IDENTIFICADO</t>
  </si>
  <si>
    <t>DEBERÁ SER REEMPLAZADA POR OTRA EQUIVALENTE</t>
  </si>
  <si>
    <t>MEJORAMIENTO RUTA S - 75 SECTOR: COLICO - CABURGA NORTE (SAFI 329379)</t>
  </si>
  <si>
    <t>ANALISTA PRESUPUESTARIO</t>
  </si>
  <si>
    <t>INDICADORES PLAN</t>
  </si>
  <si>
    <t>LUMACO-CAPITÁN PASTENE</t>
  </si>
  <si>
    <t>LOS GALPONES –QUINQUE</t>
  </si>
  <si>
    <t>INSTALACIÓN SISTEMA DE AGUA POTABLE RURAL LINCO ORIENTE Y PONIENTE</t>
  </si>
  <si>
    <t>CONSTRUCCIÓN PROYECTOS AGUA POTABLE RURAL IX REGIÓN (2018 - 2026): CÓDIGO MOP 212049</t>
  </si>
  <si>
    <t xml:space="preserve"> </t>
  </si>
  <si>
    <t>FUE REEMPLAZADA POR OTRA EQUIVALENTE</t>
  </si>
  <si>
    <t>CONSERVACIÓN CAMINOS BÁSICOS 2020 CAMINO BÁSICO POR CONSERVACIÓN CAMINO PUERTO BOLDOS - CRUCE LA BARRA, TRAMO DM 0;00 AL DM 2880;00 COMUNA DE TOLTÉN, PROVINCIA DE CAUTÍN, REGIÓN DE LA ARAUCANÍA (SAFI 315829)</t>
  </si>
  <si>
    <t>CONSERVACIÓN CAMINOS PLAN INDÍGENA REGIÓN DE LA ARAUCANÍA 2020</t>
  </si>
  <si>
    <t>CONSERVACIÓN CAMINOS PLAN INDÍGENA 2020 - 2021 ASESORÍA A LA INSPECCIÓN FISCAL CONTRATO DE CONSERVACIÓN DE CCI PROVINCIA DE MALLECO; REGIÓN DE LA ARAUCANÍA (SAFI 318209)</t>
  </si>
  <si>
    <t>CONSERVACIÓN CAMINOS PLAN INDÍGENA 2020 - 2021 ASESORÍA A LA INSPECCIÓN FISCAL CONTRATOS DE CONSERVACIÓN DE CCI PROVINCIA DE CAUTÍN; REGIÓN DE LA ARAUCANÍA (SAFI 318210)</t>
  </si>
  <si>
    <t>CONSERVACIÓN CAMINOS PLAN INDÍGENA 2020 CONSERVACIÓN CAMINOS DE ACCESOS A COMUNIDADES INDÍGENAS, COMUNA DE CUNCO, PROVINCIA DE CAUTÍN, REGIÓN DE LA ARAUCANÍA (SAFI 306937)</t>
  </si>
  <si>
    <t>CONSERVACIÓN CAMINOS PLAN INDÍGENA 2020 CONSERVACIÓN DE CAMINOS DE ACCESO COMUNIDADES INDÍGENAS, COMUNA DE PERQUENCO, PROVINCIA DE CAUTÍN, REGIÓN DE LA ARAUCANÍA (SAFI 306938)</t>
  </si>
  <si>
    <t>CONSERVACIÓN CAMINOS PLAN INDÍGENA 2020 CONSERVACIÓN DE CAMINOS DE ACCESO COMUNIDADES INDÍGENAS, COMUNA DE PITRUFQUEN, PROVINCIA DE CAUTÍN, REGIÓN DE LA ARAUCANÍA (SAFI 306939)</t>
  </si>
  <si>
    <t>CONSERVACIÓN CAMINOS PLAN INDÍGENA 2020 CONSERVACIÓN CAMINOS DE ACCESO COMUNIDADES INDÍGENAS, COMUNA DE PUREN I, PROVINCIA DE MALLECO, REGIÓN DE LA ARAUCANÍA (SAFI 309108)</t>
  </si>
  <si>
    <t>CONSERVACIÓN CAMINOS PLAN INDÍGENA 2020 CONSERVACIÓN CAMINOS DE ACCESO A COMUNIDADES INDÍGENAS, COMUNA DE CARAHUE 1/2020, PROVINCIA DE CAUTÍN, REGIÓN DE LA ARAUCANÍA (SAFI 315530)</t>
  </si>
  <si>
    <t>CONSERVACIÓN CAMINOS PLAN INDÍGENA 2020 CONSERVACIÓN DE CAMINOS DE ACCESO COMUNIDADES INDÍGENAS, COMUNA DE LOS SAUCES 1/2020, PROVINCIA DE MALLECO, REGIÓN DE LA ARAUCANÍA (SAFI 315542)</t>
  </si>
  <si>
    <t>CONSERVACIÓN CAMINOS PLAN INDÍGENA 2020 CONSERVACIÓN CAMINOS DE ACCESO A COMUNIDADES INDÍGENAS, COMUNA DE PURÉN 2/2020, PROVINCIA DE MALLECO, REGIÓN DE LA ARAUCANÍA (SAFI 315545)</t>
  </si>
  <si>
    <t>CONSERVACIÓN CAMINOS PLAN INDÍGENA 2020 CONSERVACIÓN CAMINOS DE ACCESO A COMUNIDADES INDÍGENAS, COMUNA DE GORBEA 1/2020, PROVINCIA DE CAUTÍN, REGIÓN DE LA ARAUCANÍA (SAFI 315548)</t>
  </si>
  <si>
    <t>CONSERVACIÓN CAMINOS PLAN INDÍGENA 2020 CONSERVACIÓN CAMINOS DE ACCESO A COMUNIDADES INDÍGENAS, COMUNA DE CURACAUTÍN, PROVINCIA DE MALLECO, REGIÓN DE LA ARAUCANÍA (2DO LLAMADO) (SAFI 322284)</t>
  </si>
  <si>
    <t>CONSERVACIÓN CAMINOS PLAN INDÍGENA 2020 CONSERVACIÓN DE CAMINOS DE ACCESO COMUNIDADES INDÍGENAS, COMUNA DE LONQUIMAY 2/2020, PROVINCIA DE MALLECO, REGIÓN DE LA ARAUCANÍA (SAFI 324750)</t>
  </si>
  <si>
    <t>REPOSICIÓN PARCIAL SISTEMA DE AGUA POTABLE RURAL TRIHUECHE Y AMPLIACIÓN A VILLA BALDOMERO</t>
  </si>
  <si>
    <t>CONSTRUCCIÓN PUNTO DE DESEMBARQUE PESCA RECREATIVA RÍO TOLTÉN</t>
  </si>
  <si>
    <t>CLAUDIA MÜLLER</t>
  </si>
  <si>
    <t>JHONY VALVERDE</t>
  </si>
  <si>
    <t>452-462042</t>
  </si>
  <si>
    <t xml:space="preserve">Nota: Las filas destacadas en color azul corresponden a iniciativas incorporadas a contar de septiembre del año 2020 al Plan por parte del MOP </t>
  </si>
  <si>
    <t>Monto Identificado 2022 M$</t>
  </si>
  <si>
    <t>FINANCIAMIENTO (SELECCIONAR LA ALTERNATIVA MÁS REPRESENTATIVA)</t>
  </si>
  <si>
    <t>ESTADO INICIATIVA (SELECCIONAR ESTADO MÁS REPRESENTATIVO)</t>
  </si>
  <si>
    <t>¿(MONTO COL. 44 ES IGUAL A MONTO COL. 36)?</t>
  </si>
  <si>
    <t>¿DEBE JUSTIFICAR O REPROGRAMAR DIFERENCIA (COL. 44 - COL. 36)?</t>
  </si>
  <si>
    <t>TIENE SÓLO EJECUCIÓN FÍSICA 2022 Y/O POSTERIORES</t>
  </si>
  <si>
    <t>TIENE SÓLO EJECUCIÓN FINANCIERA 2022 Y/O POSTERIORES</t>
  </si>
  <si>
    <t>Estimación Gastos Ejecución Mensual 2022 M$</t>
  </si>
  <si>
    <t>Gasto Plurianual: Real (2017 - 2021) - Estimado (2022 -2026) M$</t>
  </si>
  <si>
    <t>SE CAMBIA FECHA DE TERMINO (RESOLUCION DE DICIEMBRE 2021), SE PROGRAMA AÑO, SE AJUSTA INVERSION AÑO 2023 M$ 177.156</t>
  </si>
  <si>
    <t>CONTRATO EN OPERACIÓN</t>
  </si>
  <si>
    <t>SE CAMBIA FECHA DE TERMINO, SE MODIFICA FLUJOS DE CAJAS PROGRAMACIÓN DEL AÑO</t>
  </si>
  <si>
    <t>SE PROGRAMA INVERSIÓN DEL AÑO</t>
  </si>
  <si>
    <t>CONTRATO CON TERMINO ANTICIPADO, EXISTE UN NUEVO CONTRATO PARA DAR TERMINO AL INICIAL, CON FECHA DE TERMINO EN MAYO DEL AÑO 2023, EL CUAL ESTA EN PROCESO DE ADJUDICACIÓN</t>
  </si>
  <si>
    <t>SE PROGRAMA INVERSIÓN DEL AÑO Y SE MODIFICA INVERSION AÑO 2023 M$ 836.720</t>
  </si>
  <si>
    <t>CONTRATO TERMINADO</t>
  </si>
  <si>
    <t xml:space="preserve">LICITACIÓN QUEDA DESIERTA </t>
  </si>
  <si>
    <t>CONTRATO CON TERMINO ANTICIPADO</t>
  </si>
  <si>
    <t>No se incluyo en presupuesto 2022, por cambio de priorizacion por parte del Municipio</t>
  </si>
  <si>
    <t>Para año 2022 se considera Estudio Basico por 125258, debiendose desplazar la inversion de la ejecucion para el año 2023</t>
  </si>
  <si>
    <t>Modificar  INVERSION DE EJECUCION PARA AÑO 2022 Se pagara M$88.875 por conceptoDESARROLLO DISEÑO DE INGENIERIA</t>
  </si>
  <si>
    <t>Inversion de ejecucion año 2022 es FNDR y corresponde a  Terminacion de estudio de Prefactibilidad y no tiene programado Inversión para Diseño (que será también FNDR)</t>
  </si>
  <si>
    <t>SE PROGRAMAN PARA ESTE AÑO SÓLO EXPROPIACIONES</t>
  </si>
  <si>
    <t>SE PROGRAMA INVERSIÓN DEL AÑO Y SE AJUSTA AVANCE FÍSICO 88%</t>
  </si>
  <si>
    <t>SE PROGRAMA INVERSIÓN DEL AÑO Y SE AJUSTA AVANCE FÍSICO 50%</t>
  </si>
  <si>
    <t>SE PROGRAMA INVERSIÓN DEL AÑO Y SE AJUSTA AVANCE FÍSICO 96%</t>
  </si>
  <si>
    <t>la Inversion 2022 es mayor a la programada inicialmente por modificaciones de obra.Modificar  INVERSION DE EJECUCION PARA AÑO 2022.</t>
  </si>
  <si>
    <t>SE MANTIENE LO INFORMADO DEL MES DE FEBRERO</t>
  </si>
  <si>
    <t xml:space="preserve">SE PROGRAMA INVERSIÓN DEL AÑO, SE AJUSTA AVANCE FÍSICO </t>
  </si>
  <si>
    <t>SE AJUSTA AVANCE FÍSICO 56%</t>
  </si>
  <si>
    <t>SE PROGRAMA INVERSIÓN DEL AÑO, SE MODIFICA AVANCE FISICO 89%</t>
  </si>
  <si>
    <t xml:space="preserve"> SE MODIFICA AVANCE FISICO 74%</t>
  </si>
  <si>
    <t xml:space="preserve">SE PROGRAMA INVERSIÓN DEL AÑO </t>
  </si>
  <si>
    <t>SE PROGRAMA INVERSIÓN DEL AÑO Y SE AJUSTA AVANCE FÍSICO 20%</t>
  </si>
  <si>
    <t>SE PROGRAMA INVERSIÓN DEL AÑO Y SE AJUSTA AVANCE FÍSICO 64%</t>
  </si>
  <si>
    <t>SE PROGRAMA INVERSIÓN DEL AÑO Y SE AJUSTA AVANCE FÍSICO 66%</t>
  </si>
  <si>
    <t xml:space="preserve"> SE AJUSTA AVANCE FÍSICO 97%</t>
  </si>
  <si>
    <t>SE PROGRAMA INVERSIÓN DEL AÑO Y SE AJUSTA AVANCE FÍSICO 94%</t>
  </si>
  <si>
    <t>Suma de N° Beneficiarios Total</t>
  </si>
  <si>
    <t>Suma de N° Beneficiarios Mapuches</t>
  </si>
  <si>
    <t>Servicio</t>
  </si>
  <si>
    <t>Dirección de Vialidad</t>
  </si>
  <si>
    <t>Agua Potable Rural</t>
  </si>
  <si>
    <t>Dirección de Obras Portuarias</t>
  </si>
  <si>
    <t>Dirección de Obras Hidráulicas</t>
  </si>
  <si>
    <t>-</t>
  </si>
  <si>
    <t>JUSTIFICAR DIFERENCIA</t>
  </si>
  <si>
    <t>(Todas)</t>
  </si>
  <si>
    <r>
      <t xml:space="preserve">SEGUIMIENTO </t>
    </r>
    <r>
      <rPr>
        <b/>
        <u/>
        <sz val="11"/>
        <rFont val="Calibri"/>
        <family val="2"/>
        <scheme val="minor"/>
      </rPr>
      <t>PROYECTOS</t>
    </r>
    <r>
      <rPr>
        <b/>
        <sz val="11"/>
        <rFont val="Calibri"/>
        <family val="2"/>
        <scheme val="minor"/>
      </rPr>
      <t xml:space="preserve"> - OBRAS PÚBLICAS </t>
    </r>
  </si>
  <si>
    <t>Suma de Febrero ejecución</t>
  </si>
  <si>
    <t>Suma de Enero ejecución</t>
  </si>
  <si>
    <t>Suma de Marzo ejecución</t>
  </si>
  <si>
    <t>(*)</t>
  </si>
  <si>
    <t>(*)Los beneficiarios se pueden repetir en los proyectos de los diferentes servicios.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</si>
</sst>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64" formatCode="_-* #,##0.00_-;\-* #,##0.00_-;_-* &quot;-&quot;??_-;_-@_-"/>
    <numFmt numFmtId="165" formatCode="dd/mm/yyyy;@"/>
    <numFmt numFmtId="166" formatCode="#,##0.000"/>
    <numFmt numFmtId="167" formatCode="0.0%"/>
  </numFmts>
  <fonts count="21" x14ac:knownFonts="1">
    <font>
      <sz val="11"/>
      <color theme="1"/>
      <name val="Calibri"/>
      <family val="2"/>
      <scheme val="minor"/>
    </font>
    <font>
      <b/>
      <sz val="11"/>
      <color theme="1"/>
      <name val="Calibri"/>
      <family val="2"/>
      <scheme val="minor"/>
    </font>
    <font>
      <b/>
      <sz val="11"/>
      <name val="Calibri"/>
      <family val="2"/>
      <scheme val="minor"/>
    </font>
    <font>
      <sz val="11"/>
      <color rgb="FF000000"/>
      <name val="Calibri"/>
      <family val="2"/>
      <scheme val="minor"/>
    </font>
    <font>
      <sz val="11"/>
      <color rgb="FFFF0000"/>
      <name val="Calibri"/>
      <family val="2"/>
      <scheme val="minor"/>
    </font>
    <font>
      <sz val="11"/>
      <name val="Calibri"/>
      <family val="2"/>
      <scheme val="minor"/>
    </font>
    <font>
      <u/>
      <sz val="11"/>
      <color theme="10"/>
      <name val="Calibri"/>
      <family val="2"/>
      <scheme val="minor"/>
    </font>
    <font>
      <sz val="11"/>
      <color theme="1"/>
      <name val="Calibri"/>
      <family val="2"/>
      <scheme val="minor"/>
    </font>
    <font>
      <b/>
      <sz val="11"/>
      <color rgb="FFFF0000"/>
      <name val="Calibri"/>
      <family val="2"/>
      <scheme val="minor"/>
    </font>
    <font>
      <b/>
      <u/>
      <sz val="11"/>
      <name val="Calibri"/>
      <family val="2"/>
      <scheme val="minor"/>
    </font>
    <font>
      <sz val="11"/>
      <color rgb="FF424242"/>
      <name val="Calibri"/>
      <family val="2"/>
      <scheme val="minor"/>
    </font>
    <font>
      <sz val="10"/>
      <name val="Arial"/>
      <family val="2"/>
    </font>
    <font>
      <b/>
      <sz val="11"/>
      <color rgb="FF000000"/>
      <name val="Calibri"/>
      <family val="2"/>
      <scheme val="minor"/>
    </font>
    <font>
      <b/>
      <sz val="11"/>
      <color rgb="FF424242"/>
      <name val="Calibri"/>
      <family val="2"/>
      <scheme val="minor"/>
    </font>
    <font>
      <b/>
      <sz val="11"/>
      <name val="Calibri"/>
      <family val="2"/>
    </font>
    <font>
      <b/>
      <sz val="11"/>
      <color theme="1"/>
      <name val="Calibri"/>
      <family val="2"/>
    </font>
    <font>
      <b/>
      <sz val="11"/>
      <color rgb="FF0070C0"/>
      <name val="Calibri"/>
      <family val="2"/>
      <scheme val="minor"/>
    </font>
    <font>
      <sz val="11"/>
      <color rgb="FF0070C0"/>
      <name val="Calibri"/>
      <family val="2"/>
    </font>
    <font>
      <b/>
      <sz val="11"/>
      <color indexed="8"/>
      <name val="Calibri"/>
      <family val="2"/>
      <scheme val="minor"/>
    </font>
    <font>
      <sz val="11"/>
      <color theme="1"/>
      <name val="Calibri Light"/>
      <family val="2"/>
    </font>
    <font>
      <b/>
      <sz val="11"/>
      <color rgb="FF0070C0"/>
      <name val="Calibri"/>
      <family val="2"/>
    </font>
  </fonts>
  <fills count="1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rgb="FF92D050"/>
      </patternFill>
    </fill>
    <fill>
      <patternFill patternType="solid">
        <fgColor theme="3"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thin">
        <color rgb="FF000000"/>
      </left>
      <right/>
      <top/>
      <bottom style="thin">
        <color rgb="FF000000"/>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thin">
        <color rgb="FF000000"/>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6" fillId="0" borderId="0" applyNumberForma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11" fillId="0" borderId="0"/>
  </cellStyleXfs>
  <cellXfs count="263">
    <xf numFmtId="0" fontId="0" fillId="0" borderId="0" xfId="0"/>
    <xf numFmtId="0" fontId="0" fillId="0" borderId="0" xfId="0"/>
    <xf numFmtId="0" fontId="2" fillId="4" borderId="1" xfId="0" applyFont="1" applyFill="1" applyBorder="1" applyAlignment="1" applyProtection="1">
      <alignment horizontal="center" vertical="center" wrapText="1"/>
      <protection locked="0"/>
    </xf>
    <xf numFmtId="0" fontId="0"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0" xfId="0" applyFont="1" applyAlignment="1" applyProtection="1">
      <alignment horizontal="center" vertical="center" wrapText="1"/>
      <protection locked="0"/>
    </xf>
    <xf numFmtId="3" fontId="0" fillId="0" borderId="0" xfId="0" applyNumberFormat="1" applyFont="1" applyAlignment="1" applyProtection="1">
      <alignment vertical="center" wrapText="1"/>
      <protection locked="0"/>
    </xf>
    <xf numFmtId="0" fontId="0" fillId="0" borderId="0" xfId="0" applyFont="1" applyFill="1" applyAlignment="1" applyProtection="1">
      <alignment vertical="center" wrapText="1"/>
      <protection locked="0"/>
    </xf>
    <xf numFmtId="3" fontId="4" fillId="0" borderId="1" xfId="0" applyNumberFormat="1" applyFont="1" applyFill="1" applyBorder="1" applyAlignment="1" applyProtection="1">
      <alignment horizontal="right" vertical="center" wrapText="1"/>
      <protection locked="0"/>
    </xf>
    <xf numFmtId="0" fontId="4" fillId="0" borderId="0" xfId="0" applyFont="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0" fillId="5" borderId="0" xfId="0" applyFont="1" applyFill="1" applyAlignment="1" applyProtection="1">
      <alignment vertical="center" wrapText="1"/>
      <protection locked="0"/>
    </xf>
    <xf numFmtId="0" fontId="0" fillId="0" borderId="0" xfId="0" applyAlignment="1">
      <alignment vertical="center"/>
    </xf>
    <xf numFmtId="166" fontId="0" fillId="0" borderId="0" xfId="0" applyNumberFormat="1" applyFont="1" applyAlignment="1" applyProtection="1">
      <alignment vertical="center" wrapText="1"/>
      <protection locked="0"/>
    </xf>
    <xf numFmtId="0" fontId="2" fillId="0" borderId="0" xfId="0" applyFont="1" applyAlignment="1" applyProtection="1">
      <alignment horizontal="left" vertical="center" wrapText="1"/>
      <protection locked="0"/>
    </xf>
    <xf numFmtId="166" fontId="1" fillId="0" borderId="0" xfId="0" applyNumberFormat="1" applyFont="1" applyAlignment="1" applyProtection="1">
      <alignment horizontal="left" vertical="center" wrapText="1"/>
      <protection locked="0"/>
    </xf>
    <xf numFmtId="166" fontId="0" fillId="0" borderId="0" xfId="0" applyNumberFormat="1" applyFont="1" applyAlignment="1" applyProtection="1">
      <alignment horizontal="center" vertical="center" wrapText="1"/>
      <protection locked="0"/>
    </xf>
    <xf numFmtId="166" fontId="5" fillId="0" borderId="0" xfId="0" applyNumberFormat="1" applyFont="1" applyAlignment="1" applyProtection="1">
      <alignment vertical="center" wrapText="1"/>
      <protection locked="0"/>
    </xf>
    <xf numFmtId="166" fontId="2" fillId="0" borderId="0" xfId="0" applyNumberFormat="1" applyFont="1" applyAlignment="1" applyProtection="1">
      <alignment horizontal="left" vertical="center" wrapText="1"/>
      <protection locked="0"/>
    </xf>
    <xf numFmtId="166" fontId="5" fillId="0" borderId="0" xfId="0" applyNumberFormat="1" applyFont="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0" fillId="0" borderId="1" xfId="0" quotePrefix="1" applyFont="1" applyFill="1" applyBorder="1" applyAlignment="1" applyProtection="1">
      <alignment horizontal="center" vertical="center" wrapText="1"/>
      <protection locked="0"/>
    </xf>
    <xf numFmtId="9" fontId="0" fillId="0" borderId="1" xfId="0" applyNumberFormat="1" applyFont="1" applyFill="1" applyBorder="1" applyAlignment="1" applyProtection="1">
      <alignment horizontal="center" vertical="center" wrapText="1"/>
      <protection locked="0"/>
    </xf>
    <xf numFmtId="0" fontId="0" fillId="0" borderId="1" xfId="0" quotePrefix="1" applyFont="1" applyFill="1" applyBorder="1" applyAlignment="1" applyProtection="1">
      <alignment horizontal="left" vertical="center" wrapText="1"/>
      <protection locked="0"/>
    </xf>
    <xf numFmtId="14" fontId="0"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3" fontId="5" fillId="0" borderId="1" xfId="0" applyNumberFormat="1" applyFont="1" applyFill="1" applyBorder="1" applyAlignment="1" applyProtection="1">
      <alignment horizontal="right" vertical="center" wrapText="1"/>
    </xf>
    <xf numFmtId="3" fontId="5" fillId="0" borderId="1" xfId="0" applyNumberFormat="1" applyFont="1" applyBorder="1" applyAlignment="1" applyProtection="1">
      <alignment horizontal="right" vertical="center" wrapText="1"/>
    </xf>
    <xf numFmtId="3" fontId="8" fillId="6" borderId="1" xfId="0" applyNumberFormat="1" applyFont="1" applyFill="1" applyBorder="1" applyAlignment="1" applyProtection="1">
      <alignment horizontal="right" vertical="center" wrapText="1"/>
    </xf>
    <xf numFmtId="3" fontId="4" fillId="0" borderId="1" xfId="0" applyNumberFormat="1" applyFont="1" applyFill="1" applyBorder="1" applyAlignment="1" applyProtection="1">
      <alignment horizontal="right" vertical="center" wrapText="1"/>
    </xf>
    <xf numFmtId="0" fontId="0" fillId="0" borderId="0" xfId="0" applyFont="1" applyFill="1" applyAlignment="1" applyProtection="1">
      <alignment vertical="center"/>
      <protection locked="0"/>
    </xf>
    <xf numFmtId="0" fontId="0" fillId="0" borderId="0" xfId="0" applyFont="1" applyFill="1" applyAlignment="1" applyProtection="1">
      <alignment horizontal="left" vertical="center"/>
      <protection locked="0"/>
    </xf>
    <xf numFmtId="0" fontId="0" fillId="0" borderId="1" xfId="0" quotePrefix="1" applyFont="1" applyBorder="1" applyAlignment="1" applyProtection="1">
      <alignment horizontal="left" vertical="center" wrapText="1"/>
      <protection locked="0"/>
    </xf>
    <xf numFmtId="0" fontId="5" fillId="0" borderId="1" xfId="0" quotePrefix="1" applyFont="1" applyFill="1" applyBorder="1" applyAlignment="1" applyProtection="1">
      <alignment horizontal="left" vertical="center" wrapText="1"/>
      <protection locked="0"/>
    </xf>
    <xf numFmtId="0" fontId="12"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wrapText="1"/>
      <protection locked="0"/>
    </xf>
    <xf numFmtId="165" fontId="1" fillId="6" borderId="1" xfId="0" applyNumberFormat="1" applyFont="1" applyFill="1" applyBorder="1" applyAlignment="1" applyProtection="1">
      <alignment horizontal="center" vertical="center" wrapText="1"/>
      <protection locked="0"/>
    </xf>
    <xf numFmtId="9" fontId="1" fillId="6" borderId="1" xfId="0" applyNumberFormat="1" applyFont="1" applyFill="1" applyBorder="1" applyAlignment="1" applyProtection="1">
      <alignment horizontal="center" vertical="center" wrapText="1"/>
      <protection locked="0"/>
    </xf>
    <xf numFmtId="3" fontId="2" fillId="6" borderId="1" xfId="0" applyNumberFormat="1" applyFont="1" applyFill="1" applyBorder="1" applyAlignment="1" applyProtection="1">
      <alignment horizontal="right" vertical="center" wrapText="1"/>
      <protection locked="0"/>
    </xf>
    <xf numFmtId="3" fontId="2" fillId="6" borderId="1" xfId="0" applyNumberFormat="1" applyFont="1" applyFill="1" applyBorder="1" applyAlignment="1" applyProtection="1">
      <alignment horizontal="right" vertical="center" wrapText="1"/>
    </xf>
    <xf numFmtId="0" fontId="1" fillId="6" borderId="1" xfId="0" applyFont="1" applyFill="1" applyBorder="1" applyAlignment="1" applyProtection="1">
      <alignment vertical="center" wrapText="1"/>
      <protection locked="0"/>
    </xf>
    <xf numFmtId="0" fontId="1" fillId="6" borderId="1" xfId="0" applyFont="1" applyFill="1" applyBorder="1" applyAlignment="1" applyProtection="1">
      <alignment horizontal="center" vertical="center"/>
      <protection locked="0"/>
    </xf>
    <xf numFmtId="0" fontId="2" fillId="6" borderId="1" xfId="0" quotePrefix="1" applyFont="1" applyFill="1" applyBorder="1" applyAlignment="1" applyProtection="1">
      <alignment horizontal="left" vertical="center" wrapText="1"/>
      <protection locked="0"/>
    </xf>
    <xf numFmtId="14" fontId="1" fillId="6" borderId="1" xfId="0" applyNumberFormat="1" applyFont="1" applyFill="1" applyBorder="1" applyAlignment="1" applyProtection="1">
      <alignment horizontal="center" vertical="center" wrapText="1"/>
      <protection locked="0"/>
    </xf>
    <xf numFmtId="9" fontId="1" fillId="6" borderId="1" xfId="2"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0" fillId="5" borderId="1" xfId="0" applyFont="1" applyFill="1" applyBorder="1" applyAlignment="1" applyProtection="1">
      <alignment horizontal="left" vertical="center" wrapText="1"/>
      <protection locked="0"/>
    </xf>
    <xf numFmtId="0" fontId="0" fillId="0" borderId="1" xfId="0" applyFont="1" applyBorder="1" applyAlignment="1" applyProtection="1">
      <alignment vertical="center" wrapText="1"/>
      <protection locked="0"/>
    </xf>
    <xf numFmtId="0" fontId="0" fillId="0" borderId="1" xfId="0" applyFont="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2" fillId="7" borderId="1" xfId="0" applyFont="1" applyFill="1" applyBorder="1" applyAlignment="1" applyProtection="1">
      <alignment horizontal="left" vertical="center" wrapText="1"/>
      <protection locked="0"/>
    </xf>
    <xf numFmtId="0" fontId="12" fillId="7" borderId="1"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3" fontId="2" fillId="7" borderId="1" xfId="0" applyNumberFormat="1" applyFont="1" applyFill="1" applyBorder="1" applyAlignment="1" applyProtection="1">
      <alignment horizontal="right" vertical="center" wrapText="1"/>
      <protection locked="0"/>
    </xf>
    <xf numFmtId="165" fontId="1" fillId="7" borderId="1" xfId="0" applyNumberFormat="1" applyFont="1" applyFill="1" applyBorder="1" applyAlignment="1" applyProtection="1">
      <alignment horizontal="center" vertical="center" wrapText="1"/>
      <protection locked="0"/>
    </xf>
    <xf numFmtId="3" fontId="2" fillId="7" borderId="1" xfId="0" applyNumberFormat="1" applyFont="1" applyFill="1" applyBorder="1" applyAlignment="1" applyProtection="1">
      <alignment horizontal="right" vertical="center" wrapText="1"/>
    </xf>
    <xf numFmtId="3" fontId="8" fillId="7" borderId="1" xfId="0" applyNumberFormat="1" applyFont="1" applyFill="1" applyBorder="1" applyAlignment="1" applyProtection="1">
      <alignment horizontal="right" vertical="center" wrapText="1"/>
      <protection locked="0"/>
    </xf>
    <xf numFmtId="0" fontId="1" fillId="7" borderId="1" xfId="0" applyFont="1" applyFill="1" applyBorder="1" applyAlignment="1" applyProtection="1">
      <alignment vertical="center" wrapText="1"/>
      <protection locked="0"/>
    </xf>
    <xf numFmtId="0" fontId="1" fillId="7" borderId="1" xfId="0" applyFont="1" applyFill="1" applyBorder="1" applyAlignment="1" applyProtection="1">
      <alignment horizontal="center" vertical="center"/>
      <protection locked="0"/>
    </xf>
    <xf numFmtId="0" fontId="13" fillId="6" borderId="1" xfId="0" applyFont="1" applyFill="1" applyBorder="1" applyAlignment="1" applyProtection="1">
      <alignment vertical="center" wrapText="1"/>
      <protection locked="0"/>
    </xf>
    <xf numFmtId="3" fontId="1" fillId="6" borderId="1" xfId="0" applyNumberFormat="1" applyFont="1" applyFill="1" applyBorder="1" applyAlignment="1" applyProtection="1">
      <alignment horizontal="right" vertical="center" wrapText="1"/>
    </xf>
    <xf numFmtId="0" fontId="14" fillId="13" borderId="1" xfId="0" quotePrefix="1" applyFont="1" applyFill="1" applyBorder="1" applyAlignment="1" applyProtection="1">
      <alignment horizontal="center" vertical="center" wrapText="1"/>
      <protection locked="0"/>
    </xf>
    <xf numFmtId="0" fontId="14" fillId="9" borderId="1" xfId="0" quotePrefix="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5" fillId="14" borderId="1" xfId="0" quotePrefix="1" applyFont="1" applyFill="1" applyBorder="1" applyAlignment="1" applyProtection="1">
      <alignment horizontal="center" vertical="center" wrapText="1"/>
      <protection locked="0"/>
    </xf>
    <xf numFmtId="3" fontId="17" fillId="7" borderId="13" xfId="0" applyNumberFormat="1" applyFont="1" applyFill="1" applyBorder="1" applyAlignment="1">
      <alignment horizontal="center" vertical="center"/>
    </xf>
    <xf numFmtId="3" fontId="17" fillId="7" borderId="1" xfId="0" applyNumberFormat="1" applyFont="1" applyFill="1" applyBorder="1" applyAlignment="1">
      <alignment horizontal="center" vertical="center"/>
    </xf>
    <xf numFmtId="0" fontId="6" fillId="0" borderId="0" xfId="1" applyFont="1" applyAlignment="1">
      <alignment vertical="center"/>
    </xf>
    <xf numFmtId="0" fontId="0" fillId="0" borderId="1" xfId="0" applyBorder="1" applyAlignment="1" applyProtection="1">
      <alignment horizontal="center" vertical="center" wrapText="1"/>
      <protection locked="0"/>
    </xf>
    <xf numFmtId="3" fontId="0" fillId="0" borderId="1" xfId="0" applyNumberFormat="1" applyBorder="1" applyAlignment="1" applyProtection="1">
      <alignment horizontal="center" vertical="center" wrapText="1"/>
      <protection locked="0"/>
    </xf>
    <xf numFmtId="9" fontId="0" fillId="0" borderId="1" xfId="3" applyNumberFormat="1" applyFont="1" applyFill="1" applyBorder="1" applyAlignment="1" applyProtection="1">
      <alignment horizontal="center" vertical="center" wrapText="1"/>
      <protection locked="0"/>
    </xf>
    <xf numFmtId="0" fontId="0" fillId="0" borderId="1" xfId="0" quotePrefix="1" applyBorder="1" applyAlignment="1" applyProtection="1">
      <alignment horizontal="center" vertical="center" wrapText="1"/>
      <protection locked="0"/>
    </xf>
    <xf numFmtId="3" fontId="5" fillId="0" borderId="1" xfId="0" applyNumberFormat="1" applyFont="1" applyBorder="1" applyAlignment="1" applyProtection="1">
      <alignment horizontal="right" vertical="center" wrapText="1"/>
      <protection locked="0"/>
    </xf>
    <xf numFmtId="165"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165" fontId="0" fillId="0" borderId="1" xfId="0" quotePrefix="1" applyNumberFormat="1" applyBorder="1" applyAlignment="1" applyProtection="1">
      <alignment horizontal="center" vertical="center" wrapText="1"/>
      <protection locked="0"/>
    </xf>
    <xf numFmtId="3" fontId="1" fillId="6" borderId="1" xfId="0" applyNumberFormat="1" applyFont="1" applyFill="1" applyBorder="1" applyAlignment="1" applyProtection="1">
      <alignment horizontal="center" vertical="center" wrapText="1"/>
      <protection locked="0"/>
    </xf>
    <xf numFmtId="9" fontId="1" fillId="6" borderId="1" xfId="3" applyNumberFormat="1" applyFont="1" applyFill="1" applyBorder="1" applyAlignment="1" applyProtection="1">
      <alignment horizontal="center" vertical="center" wrapText="1"/>
      <protection locked="0"/>
    </xf>
    <xf numFmtId="165" fontId="1" fillId="6" borderId="1" xfId="0" quotePrefix="1" applyNumberFormat="1" applyFont="1" applyFill="1" applyBorder="1" applyAlignment="1" applyProtection="1">
      <alignment horizontal="center" vertical="center" wrapText="1"/>
      <protection locked="0"/>
    </xf>
    <xf numFmtId="3" fontId="0" fillId="0" borderId="1" xfId="0" applyNumberFormat="1" applyBorder="1" applyAlignment="1" applyProtection="1">
      <alignment horizontal="right" vertical="center" wrapText="1"/>
      <protection locked="0"/>
    </xf>
    <xf numFmtId="0" fontId="5" fillId="0" borderId="1" xfId="0" applyFont="1" applyBorder="1" applyAlignment="1" applyProtection="1">
      <alignment horizontal="center" vertical="center" wrapText="1"/>
      <protection locked="0"/>
    </xf>
    <xf numFmtId="0" fontId="0" fillId="10" borderId="1" xfId="0" applyFill="1" applyBorder="1" applyAlignment="1" applyProtection="1">
      <alignment horizontal="center" vertical="center" wrapText="1"/>
      <protection locked="0"/>
    </xf>
    <xf numFmtId="3" fontId="5" fillId="0" borderId="1" xfId="0" applyNumberFormat="1" applyFont="1" applyBorder="1" applyAlignment="1" applyProtection="1">
      <alignment horizontal="center" vertical="center" wrapText="1"/>
      <protection locked="0"/>
    </xf>
    <xf numFmtId="14" fontId="1" fillId="6" borderId="1" xfId="0" quotePrefix="1" applyNumberFormat="1" applyFont="1" applyFill="1" applyBorder="1" applyAlignment="1" applyProtection="1">
      <alignment horizontal="center" vertical="center" wrapText="1"/>
      <protection locked="0"/>
    </xf>
    <xf numFmtId="3" fontId="0" fillId="0" borderId="2" xfId="0" applyNumberFormat="1" applyBorder="1" applyAlignment="1" applyProtection="1">
      <alignment horizontal="center" vertical="center" wrapText="1"/>
      <protection locked="0"/>
    </xf>
    <xf numFmtId="9" fontId="0" fillId="0" borderId="2" xfId="0" applyNumberForma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3" fontId="5" fillId="0" borderId="2" xfId="0" applyNumberFormat="1" applyFont="1" applyBorder="1" applyAlignment="1" applyProtection="1">
      <alignment horizontal="right" vertical="center" wrapText="1"/>
      <protection locked="0"/>
    </xf>
    <xf numFmtId="165" fontId="0" fillId="0" borderId="2" xfId="0" applyNumberForma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3" fontId="0" fillId="0" borderId="3" xfId="0" applyNumberFormat="1" applyBorder="1" applyAlignment="1" applyProtection="1">
      <alignment horizontal="center" vertical="center" wrapText="1"/>
      <protection locked="0"/>
    </xf>
    <xf numFmtId="9" fontId="0" fillId="0" borderId="3" xfId="3" applyNumberFormat="1" applyFont="1" applyFill="1" applyBorder="1" applyAlignment="1" applyProtection="1">
      <alignment horizontal="center" vertical="center" wrapText="1"/>
      <protection locked="0"/>
    </xf>
    <xf numFmtId="3" fontId="5" fillId="0" borderId="3" xfId="0" applyNumberFormat="1" applyFont="1" applyBorder="1" applyAlignment="1" applyProtection="1">
      <alignment horizontal="right" vertical="center" wrapText="1"/>
      <protection locked="0"/>
    </xf>
    <xf numFmtId="165" fontId="0" fillId="0" borderId="3" xfId="0" applyNumberFormat="1" applyBorder="1" applyAlignment="1" applyProtection="1">
      <alignment horizontal="center" vertical="center" wrapText="1"/>
      <protection locked="0"/>
    </xf>
    <xf numFmtId="9" fontId="0" fillId="0" borderId="3" xfId="0" applyNumberFormat="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0" fontId="1" fillId="6" borderId="1" xfId="0" quotePrefix="1" applyFon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locked="0"/>
    </xf>
    <xf numFmtId="3" fontId="0" fillId="5" borderId="1" xfId="0" applyNumberFormat="1" applyFill="1" applyBorder="1" applyAlignment="1" applyProtection="1">
      <alignment horizontal="center" vertical="center" wrapText="1"/>
      <protection locked="0"/>
    </xf>
    <xf numFmtId="9" fontId="0" fillId="5" borderId="1" xfId="3" applyNumberFormat="1" applyFont="1" applyFill="1" applyBorder="1" applyAlignment="1" applyProtection="1">
      <alignment horizontal="center" vertical="center" wrapText="1"/>
      <protection locked="0"/>
    </xf>
    <xf numFmtId="0" fontId="0" fillId="5" borderId="1" xfId="0" quotePrefix="1" applyFill="1" applyBorder="1" applyAlignment="1" applyProtection="1">
      <alignment horizontal="center" vertical="center" wrapText="1"/>
      <protection locked="0"/>
    </xf>
    <xf numFmtId="3" fontId="5" fillId="5" borderId="1" xfId="0" applyNumberFormat="1" applyFont="1" applyFill="1" applyBorder="1" applyAlignment="1" applyProtection="1">
      <alignment horizontal="right" vertical="center" wrapText="1"/>
      <protection locked="0"/>
    </xf>
    <xf numFmtId="165" fontId="0" fillId="5" borderId="1" xfId="0" applyNumberFormat="1" applyFill="1" applyBorder="1" applyAlignment="1" applyProtection="1">
      <alignment horizontal="center" vertical="center" wrapText="1"/>
      <protection locked="0"/>
    </xf>
    <xf numFmtId="9" fontId="0" fillId="5" borderId="1" xfId="0" applyNumberFormat="1" applyFill="1" applyBorder="1" applyAlignment="1" applyProtection="1">
      <alignment horizontal="center" vertical="center" wrapText="1"/>
      <protection locked="0"/>
    </xf>
    <xf numFmtId="9" fontId="0" fillId="0" borderId="2" xfId="3" applyNumberFormat="1" applyFont="1" applyFill="1" applyBorder="1" applyAlignment="1" applyProtection="1">
      <alignment horizontal="center" vertical="center" wrapText="1"/>
      <protection locked="0"/>
    </xf>
    <xf numFmtId="165" fontId="0" fillId="0" borderId="2" xfId="0" quotePrefix="1" applyNumberFormat="1" applyBorder="1" applyAlignment="1" applyProtection="1">
      <alignment horizontal="center" vertical="center" wrapText="1"/>
      <protection locked="0"/>
    </xf>
    <xf numFmtId="165" fontId="0" fillId="0" borderId="3" xfId="0" quotePrefix="1" applyNumberFormat="1" applyBorder="1" applyAlignment="1" applyProtection="1">
      <alignment horizontal="center" vertical="center" wrapText="1"/>
      <protection locked="0"/>
    </xf>
    <xf numFmtId="3" fontId="1" fillId="7" borderId="1" xfId="0" applyNumberFormat="1" applyFont="1" applyFill="1" applyBorder="1" applyAlignment="1" applyProtection="1">
      <alignment horizontal="center" vertical="center" wrapText="1"/>
      <protection locked="0"/>
    </xf>
    <xf numFmtId="9" fontId="1" fillId="7" borderId="1" xfId="3" applyNumberFormat="1" applyFont="1" applyFill="1" applyBorder="1" applyAlignment="1" applyProtection="1">
      <alignment horizontal="center" vertical="center" wrapText="1"/>
      <protection locked="0"/>
    </xf>
    <xf numFmtId="9" fontId="1" fillId="7" borderId="1" xfId="0" applyNumberFormat="1" applyFont="1" applyFill="1" applyBorder="1" applyAlignment="1" applyProtection="1">
      <alignment horizontal="center" vertical="center" wrapText="1"/>
      <protection locked="0"/>
    </xf>
    <xf numFmtId="165" fontId="1" fillId="7" borderId="1" xfId="0" quotePrefix="1"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3" borderId="1" xfId="0" quotePrefix="1"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12" borderId="1" xfId="0" applyFont="1" applyFill="1" applyBorder="1" applyAlignment="1" applyProtection="1">
      <alignment horizontal="center" vertical="center"/>
      <protection locked="0"/>
    </xf>
    <xf numFmtId="0" fontId="2" fillId="12" borderId="1" xfId="0" applyFont="1" applyFill="1" applyBorder="1" applyAlignment="1" applyProtection="1">
      <alignment horizontal="center" vertical="center" wrapText="1"/>
      <protection locked="0"/>
    </xf>
    <xf numFmtId="0" fontId="16" fillId="11"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3" fontId="4" fillId="11" borderId="1" xfId="0" applyNumberFormat="1" applyFont="1" applyFill="1" applyBorder="1" applyAlignment="1" applyProtection="1">
      <alignment horizontal="right" vertical="center" wrapText="1"/>
    </xf>
    <xf numFmtId="3" fontId="16" fillId="11" borderId="1" xfId="0" applyNumberFormat="1" applyFont="1" applyFill="1" applyBorder="1" applyAlignment="1">
      <alignment horizontal="right" vertical="center"/>
    </xf>
    <xf numFmtId="167" fontId="16" fillId="11" borderId="7" xfId="2" applyNumberFormat="1" applyFont="1" applyFill="1" applyBorder="1" applyAlignment="1" applyProtection="1">
      <alignment horizontal="center" vertical="center"/>
    </xf>
    <xf numFmtId="0" fontId="5" fillId="0" borderId="2"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9" fontId="0" fillId="0" borderId="2" xfId="0" applyNumberFormat="1" applyFont="1" applyFill="1" applyBorder="1" applyAlignment="1" applyProtection="1">
      <alignment horizontal="center" vertical="center" wrapText="1"/>
      <protection locked="0"/>
    </xf>
    <xf numFmtId="3" fontId="4" fillId="0" borderId="2" xfId="0" applyNumberFormat="1" applyFont="1" applyFill="1" applyBorder="1" applyAlignment="1" applyProtection="1">
      <alignment horizontal="right" vertical="center" wrapText="1"/>
      <protection locked="0"/>
    </xf>
    <xf numFmtId="3" fontId="5" fillId="0" borderId="2" xfId="0" applyNumberFormat="1" applyFont="1" applyFill="1" applyBorder="1" applyAlignment="1" applyProtection="1">
      <alignment horizontal="right" vertical="center" wrapText="1"/>
    </xf>
    <xf numFmtId="0" fontId="1" fillId="0" borderId="11" xfId="0" applyFont="1" applyFill="1" applyBorder="1" applyAlignment="1" applyProtection="1">
      <alignment horizontal="right" vertical="center"/>
    </xf>
    <xf numFmtId="3" fontId="2" fillId="0" borderId="15" xfId="0" applyNumberFormat="1" applyFont="1" applyFill="1" applyBorder="1" applyAlignment="1" applyProtection="1">
      <alignment horizontal="right" vertical="center" wrapText="1"/>
    </xf>
    <xf numFmtId="3" fontId="8" fillId="11" borderId="17" xfId="0" applyNumberFormat="1" applyFont="1" applyFill="1" applyBorder="1" applyAlignment="1" applyProtection="1">
      <alignment horizontal="right" vertical="center"/>
    </xf>
    <xf numFmtId="3" fontId="8" fillId="0" borderId="17" xfId="0" applyNumberFormat="1" applyFont="1" applyFill="1" applyBorder="1" applyAlignment="1" applyProtection="1">
      <alignment horizontal="right" vertical="center"/>
    </xf>
    <xf numFmtId="0" fontId="1" fillId="0" borderId="4" xfId="0" applyFont="1" applyFill="1" applyBorder="1" applyAlignment="1" applyProtection="1">
      <alignment horizontal="right" vertical="center" wrapText="1"/>
      <protection hidden="1"/>
    </xf>
    <xf numFmtId="0" fontId="1" fillId="6" borderId="1" xfId="0" quotePrefix="1" applyFont="1" applyFill="1" applyBorder="1" applyAlignment="1" applyProtection="1">
      <alignment horizontal="left" vertical="center" wrapText="1"/>
      <protection locked="0"/>
    </xf>
    <xf numFmtId="0" fontId="2" fillId="6" borderId="1" xfId="0" applyFont="1" applyFill="1" applyBorder="1" applyAlignment="1" applyProtection="1">
      <alignment horizontal="left" vertical="center" wrapText="1"/>
      <protection locked="0"/>
    </xf>
    <xf numFmtId="3" fontId="2" fillId="0" borderId="1" xfId="0" applyNumberFormat="1" applyFont="1" applyFill="1" applyBorder="1" applyAlignment="1" applyProtection="1">
      <alignment horizontal="right" vertical="center" wrapText="1"/>
    </xf>
    <xf numFmtId="3" fontId="1" fillId="0" borderId="1" xfId="0" applyNumberFormat="1" applyFont="1" applyFill="1" applyBorder="1" applyAlignment="1" applyProtection="1">
      <alignment horizontal="right" vertical="center"/>
    </xf>
    <xf numFmtId="3" fontId="2" fillId="0" borderId="2" xfId="0" applyNumberFormat="1" applyFont="1" applyFill="1" applyBorder="1" applyAlignment="1" applyProtection="1">
      <alignment horizontal="right" vertical="center" wrapText="1"/>
    </xf>
    <xf numFmtId="167" fontId="2" fillId="6" borderId="1" xfId="0" applyNumberFormat="1" applyFont="1" applyFill="1" applyBorder="1" applyAlignment="1" applyProtection="1">
      <alignment horizontal="center" vertical="center"/>
    </xf>
    <xf numFmtId="167" fontId="1" fillId="6" borderId="1" xfId="2" applyNumberFormat="1" applyFont="1" applyFill="1" applyBorder="1" applyAlignment="1" applyProtection="1">
      <alignment horizontal="center" vertical="center" wrapText="1"/>
    </xf>
    <xf numFmtId="167" fontId="2" fillId="7" borderId="1" xfId="0" applyNumberFormat="1" applyFont="1" applyFill="1" applyBorder="1" applyAlignment="1" applyProtection="1">
      <alignment horizontal="center" vertical="center"/>
    </xf>
    <xf numFmtId="167" fontId="2" fillId="8" borderId="1" xfId="0" applyNumberFormat="1" applyFont="1" applyFill="1" applyBorder="1" applyAlignment="1" applyProtection="1">
      <alignment horizontal="center" vertical="center"/>
    </xf>
    <xf numFmtId="167" fontId="2" fillId="0" borderId="1" xfId="0" applyNumberFormat="1" applyFont="1" applyFill="1" applyBorder="1" applyAlignment="1" applyProtection="1">
      <alignment horizontal="center" vertical="center"/>
    </xf>
    <xf numFmtId="167" fontId="2" fillId="8" borderId="2" xfId="0" applyNumberFormat="1" applyFont="1" applyFill="1" applyBorder="1" applyAlignment="1" applyProtection="1">
      <alignment horizontal="center" vertical="center"/>
    </xf>
    <xf numFmtId="3" fontId="16" fillId="0" borderId="1" xfId="0" applyNumberFormat="1" applyFont="1" applyFill="1" applyBorder="1" applyAlignment="1" applyProtection="1">
      <alignment horizontal="left" vertical="center" wrapText="1"/>
      <protection locked="0"/>
    </xf>
    <xf numFmtId="3" fontId="16" fillId="6" borderId="1" xfId="0" applyNumberFormat="1" applyFont="1" applyFill="1" applyBorder="1" applyAlignment="1" applyProtection="1">
      <alignment horizontal="left" vertical="center" wrapText="1"/>
      <protection locked="0"/>
    </xf>
    <xf numFmtId="14" fontId="1" fillId="3" borderId="0" xfId="0" applyNumberFormat="1" applyFont="1" applyFill="1" applyAlignment="1" applyProtection="1">
      <alignment horizontal="center" vertical="center" wrapText="1"/>
      <protection locked="0"/>
    </xf>
    <xf numFmtId="3" fontId="5" fillId="7" borderId="1" xfId="0" applyNumberFormat="1" applyFont="1" applyFill="1" applyBorder="1" applyAlignment="1" applyProtection="1">
      <alignment horizontal="right" vertical="center" wrapText="1"/>
    </xf>
    <xf numFmtId="3" fontId="20" fillId="7" borderId="13" xfId="0" applyNumberFormat="1" applyFont="1" applyFill="1" applyBorder="1" applyAlignment="1">
      <alignment horizontal="center" vertical="center"/>
    </xf>
    <xf numFmtId="3" fontId="20" fillId="7" borderId="1" xfId="0" applyNumberFormat="1" applyFont="1" applyFill="1" applyBorder="1" applyAlignment="1">
      <alignment horizontal="center" vertical="center"/>
    </xf>
    <xf numFmtId="0" fontId="0" fillId="0" borderId="19" xfId="0" applyBorder="1" applyAlignment="1" applyProtection="1">
      <alignment horizontal="left" vertical="center" wrapText="1"/>
      <protection locked="0"/>
    </xf>
    <xf numFmtId="165" fontId="0" fillId="0" borderId="1" xfId="0" applyNumberFormat="1" applyFill="1" applyBorder="1" applyAlignment="1" applyProtection="1">
      <alignment horizontal="center" vertical="center" wrapText="1"/>
      <protection locked="0"/>
    </xf>
    <xf numFmtId="9" fontId="0" fillId="0" borderId="1" xfId="0" applyNumberFormat="1" applyFill="1" applyBorder="1" applyAlignment="1" applyProtection="1">
      <alignment horizontal="center" vertical="center" wrapText="1"/>
      <protection locked="0"/>
    </xf>
    <xf numFmtId="14" fontId="0" fillId="0" borderId="1" xfId="0" quotePrefix="1" applyNumberFormat="1" applyFill="1" applyBorder="1" applyAlignment="1" applyProtection="1">
      <alignment horizontal="center" vertical="center" wrapText="1"/>
      <protection locked="0"/>
    </xf>
    <xf numFmtId="165" fontId="0" fillId="0" borderId="1" xfId="0" quotePrefix="1" applyNumberFormat="1" applyFill="1" applyBorder="1" applyAlignment="1" applyProtection="1">
      <alignment horizontal="center" vertical="center" wrapText="1"/>
      <protection locked="0"/>
    </xf>
    <xf numFmtId="9" fontId="0" fillId="0" borderId="2" xfId="0" applyNumberFormat="1" applyFill="1" applyBorder="1" applyAlignment="1" applyProtection="1">
      <alignment horizontal="center" vertical="center" wrapText="1"/>
      <protection locked="0"/>
    </xf>
    <xf numFmtId="9" fontId="0" fillId="0" borderId="3" xfId="0" applyNumberFormat="1" applyFill="1" applyBorder="1" applyAlignment="1" applyProtection="1">
      <alignment horizontal="center" vertical="center" wrapText="1"/>
      <protection locked="0"/>
    </xf>
    <xf numFmtId="0" fontId="19" fillId="0" borderId="0" xfId="0" applyFont="1" applyAlignment="1" applyProtection="1">
      <alignment vertical="center" wrapText="1"/>
      <protection locked="0"/>
    </xf>
    <xf numFmtId="0" fontId="5" fillId="15" borderId="1" xfId="0" applyFont="1" applyFill="1" applyBorder="1" applyAlignment="1" applyProtection="1">
      <alignment horizontal="center" vertical="center" wrapText="1"/>
      <protection locked="0"/>
    </xf>
    <xf numFmtId="0" fontId="0" fillId="15" borderId="1" xfId="0" quotePrefix="1" applyFont="1" applyFill="1" applyBorder="1" applyAlignment="1" applyProtection="1">
      <alignment horizontal="left" vertical="center" wrapText="1"/>
      <protection locked="0"/>
    </xf>
    <xf numFmtId="0" fontId="0" fillId="15" borderId="1" xfId="0" applyFont="1" applyFill="1" applyBorder="1" applyAlignment="1" applyProtection="1">
      <alignment horizontal="left" vertical="center" wrapText="1"/>
      <protection locked="0"/>
    </xf>
    <xf numFmtId="3" fontId="0" fillId="15" borderId="1" xfId="0" applyNumberFormat="1" applyFill="1" applyBorder="1" applyAlignment="1" applyProtection="1">
      <alignment horizontal="center" vertical="center" wrapText="1"/>
      <protection locked="0"/>
    </xf>
    <xf numFmtId="9" fontId="0" fillId="15" borderId="1" xfId="3" applyNumberFormat="1" applyFont="1" applyFill="1" applyBorder="1" applyAlignment="1" applyProtection="1">
      <alignment horizontal="center" vertical="center" wrapText="1"/>
      <protection locked="0"/>
    </xf>
    <xf numFmtId="0" fontId="0" fillId="15" borderId="1" xfId="0" quotePrefix="1" applyFill="1" applyBorder="1" applyAlignment="1" applyProtection="1">
      <alignment horizontal="center" vertical="center" wrapText="1"/>
      <protection locked="0"/>
    </xf>
    <xf numFmtId="3" fontId="5" fillId="15" borderId="1" xfId="0" applyNumberFormat="1" applyFont="1" applyFill="1" applyBorder="1" applyAlignment="1" applyProtection="1">
      <alignment horizontal="center" vertical="center" wrapText="1"/>
      <protection locked="0"/>
    </xf>
    <xf numFmtId="165" fontId="0" fillId="15" borderId="1" xfId="0" applyNumberFormat="1" applyFill="1" applyBorder="1" applyAlignment="1" applyProtection="1">
      <alignment horizontal="center" vertical="center" wrapText="1"/>
      <protection locked="0"/>
    </xf>
    <xf numFmtId="9" fontId="0" fillId="15" borderId="1" xfId="0" applyNumberFormat="1" applyFill="1" applyBorder="1" applyAlignment="1" applyProtection="1">
      <alignment horizontal="center" vertical="center" wrapText="1"/>
      <protection locked="0"/>
    </xf>
    <xf numFmtId="9" fontId="0" fillId="15" borderId="1" xfId="0" applyNumberFormat="1" applyFont="1" applyFill="1" applyBorder="1" applyAlignment="1" applyProtection="1">
      <alignment horizontal="center" vertical="center" wrapText="1"/>
      <protection locked="0"/>
    </xf>
    <xf numFmtId="3" fontId="5" fillId="15" borderId="1" xfId="0" applyNumberFormat="1" applyFont="1" applyFill="1" applyBorder="1" applyAlignment="1" applyProtection="1">
      <alignment horizontal="right" vertical="center" wrapText="1"/>
      <protection locked="0"/>
    </xf>
    <xf numFmtId="3" fontId="5" fillId="15" borderId="1" xfId="0" applyNumberFormat="1" applyFont="1" applyFill="1" applyBorder="1" applyAlignment="1" applyProtection="1">
      <alignment horizontal="right" vertical="center" wrapText="1"/>
    </xf>
    <xf numFmtId="3" fontId="4" fillId="15" borderId="1" xfId="0" applyNumberFormat="1" applyFont="1" applyFill="1" applyBorder="1" applyAlignment="1" applyProtection="1">
      <alignment horizontal="right" vertical="center" wrapText="1"/>
      <protection locked="0"/>
    </xf>
    <xf numFmtId="3" fontId="2" fillId="15" borderId="1" xfId="0" applyNumberFormat="1" applyFont="1" applyFill="1" applyBorder="1" applyAlignment="1" applyProtection="1">
      <alignment horizontal="right" vertical="center" wrapText="1"/>
    </xf>
    <xf numFmtId="3" fontId="4" fillId="15" borderId="1" xfId="0" applyNumberFormat="1" applyFont="1" applyFill="1" applyBorder="1" applyAlignment="1" applyProtection="1">
      <alignment horizontal="right" vertical="center" wrapText="1"/>
    </xf>
    <xf numFmtId="167" fontId="2" fillId="15" borderId="1" xfId="0" applyNumberFormat="1" applyFont="1" applyFill="1" applyBorder="1" applyAlignment="1" applyProtection="1">
      <alignment horizontal="center" vertical="center"/>
    </xf>
    <xf numFmtId="0" fontId="0" fillId="15" borderId="1" xfId="0" applyFont="1" applyFill="1" applyBorder="1" applyAlignment="1" applyProtection="1">
      <alignment vertical="center" wrapText="1"/>
      <protection locked="0"/>
    </xf>
    <xf numFmtId="0" fontId="0" fillId="15" borderId="1" xfId="0" applyFont="1" applyFill="1" applyBorder="1" applyAlignment="1" applyProtection="1">
      <alignment horizontal="center" vertical="center"/>
      <protection locked="0"/>
    </xf>
    <xf numFmtId="3" fontId="16" fillId="15" borderId="1" xfId="0" applyNumberFormat="1" applyFont="1" applyFill="1" applyBorder="1" applyAlignment="1" applyProtection="1">
      <alignment horizontal="left" vertical="center" wrapText="1"/>
      <protection locked="0"/>
    </xf>
    <xf numFmtId="0" fontId="3" fillId="15" borderId="1" xfId="0" applyFont="1" applyFill="1" applyBorder="1" applyAlignment="1" applyProtection="1">
      <alignment horizontal="center" vertical="center" wrapText="1"/>
      <protection locked="0"/>
    </xf>
    <xf numFmtId="0" fontId="0" fillId="15" borderId="1" xfId="0" applyFont="1" applyFill="1" applyBorder="1" applyAlignment="1" applyProtection="1">
      <alignment horizontal="center" vertical="center" wrapText="1"/>
      <protection locked="0"/>
    </xf>
    <xf numFmtId="0" fontId="0" fillId="15" borderId="1" xfId="0" applyFill="1" applyBorder="1" applyAlignment="1" applyProtection="1">
      <alignment horizontal="center" vertical="center" wrapText="1"/>
      <protection locked="0"/>
    </xf>
    <xf numFmtId="0" fontId="0" fillId="15" borderId="0" xfId="0" applyFont="1" applyFill="1" applyAlignment="1" applyProtection="1">
      <alignment vertical="center" wrapText="1"/>
      <protection locked="0"/>
    </xf>
    <xf numFmtId="0" fontId="0" fillId="0" borderId="1" xfId="0" quotePrefix="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165" fontId="0" fillId="0" borderId="2" xfId="0" applyNumberFormat="1" applyFill="1" applyBorder="1" applyAlignment="1" applyProtection="1">
      <alignment horizontal="center" vertical="center" wrapText="1"/>
      <protection locked="0"/>
    </xf>
    <xf numFmtId="14" fontId="0" fillId="0" borderId="1" xfId="0" applyNumberFormat="1" applyFill="1" applyBorder="1" applyAlignment="1" applyProtection="1">
      <alignment horizontal="center" vertical="center" wrapText="1"/>
      <protection locked="0"/>
    </xf>
    <xf numFmtId="165" fontId="0" fillId="0" borderId="3" xfId="0" applyNumberFormat="1" applyFill="1" applyBorder="1" applyAlignment="1" applyProtection="1">
      <alignment horizontal="center" vertical="center" wrapText="1"/>
      <protection locked="0"/>
    </xf>
    <xf numFmtId="14" fontId="5" fillId="0" borderId="1" xfId="0" applyNumberFormat="1" applyFont="1" applyFill="1" applyBorder="1" applyAlignment="1" applyProtection="1">
      <alignment horizontal="center" vertical="center" wrapText="1"/>
      <protection locked="0"/>
    </xf>
    <xf numFmtId="165" fontId="0" fillId="0" borderId="3" xfId="0" quotePrefix="1" applyNumberFormat="1"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4" fontId="0" fillId="0" borderId="0" xfId="0" applyNumberFormat="1" applyFont="1" applyAlignment="1" applyProtection="1">
      <alignment vertical="center" wrapText="1"/>
      <protection locked="0"/>
    </xf>
    <xf numFmtId="0" fontId="0" fillId="0" borderId="0" xfId="0" applyAlignment="1" applyProtection="1">
      <alignment horizontal="center"/>
      <protection locked="0"/>
    </xf>
    <xf numFmtId="0" fontId="16" fillId="11" borderId="1" xfId="0" quotePrefix="1" applyFont="1" applyFill="1" applyBorder="1" applyAlignment="1" applyProtection="1">
      <alignment horizontal="center" vertical="center" wrapText="1"/>
      <protection locked="0"/>
    </xf>
    <xf numFmtId="0" fontId="1" fillId="11" borderId="1" xfId="0" applyFont="1" applyFill="1" applyBorder="1" applyAlignment="1" applyProtection="1">
      <alignment horizontal="center" vertical="center" wrapText="1"/>
      <protection locked="0"/>
    </xf>
    <xf numFmtId="3" fontId="5" fillId="0" borderId="1" xfId="0" applyNumberFormat="1" applyFont="1" applyFill="1" applyBorder="1" applyAlignment="1" applyProtection="1">
      <alignment horizontal="right" vertical="center" wrapText="1"/>
      <protection locked="0"/>
    </xf>
    <xf numFmtId="3" fontId="8" fillId="0" borderId="15" xfId="0" applyNumberFormat="1" applyFont="1" applyFill="1" applyBorder="1" applyAlignment="1" applyProtection="1">
      <alignment horizontal="right" vertical="center" wrapText="1"/>
    </xf>
    <xf numFmtId="3" fontId="8" fillId="0" borderId="16" xfId="0" applyNumberFormat="1" applyFont="1" applyFill="1" applyBorder="1" applyAlignment="1" applyProtection="1">
      <alignment horizontal="right" vertical="center" wrapText="1"/>
    </xf>
    <xf numFmtId="0" fontId="5" fillId="15" borderId="1" xfId="0" applyFont="1" applyFill="1" applyBorder="1" applyAlignment="1" applyProtection="1">
      <alignment horizontal="left" vertical="center" wrapText="1"/>
      <protection locked="0"/>
    </xf>
    <xf numFmtId="0" fontId="5" fillId="15" borderId="1" xfId="0" applyFont="1" applyFill="1" applyBorder="1" applyAlignment="1" applyProtection="1">
      <alignment vertical="center" wrapText="1"/>
      <protection locked="0"/>
    </xf>
    <xf numFmtId="167" fontId="2" fillId="15" borderId="1" xfId="0" applyNumberFormat="1" applyFont="1" applyFill="1" applyBorder="1" applyAlignment="1" applyProtection="1">
      <alignment horizontal="center" vertical="center" wrapText="1"/>
    </xf>
    <xf numFmtId="0" fontId="5" fillId="15" borderId="1" xfId="0" quotePrefix="1" applyFont="1" applyFill="1" applyBorder="1" applyAlignment="1" applyProtection="1">
      <alignment horizontal="left" vertical="center" wrapText="1"/>
      <protection locked="0"/>
    </xf>
    <xf numFmtId="167" fontId="2" fillId="8" borderId="18" xfId="0" applyNumberFormat="1" applyFont="1" applyFill="1" applyBorder="1" applyAlignment="1" applyProtection="1">
      <alignment horizontal="center" vertical="center"/>
    </xf>
    <xf numFmtId="0" fontId="1" fillId="2" borderId="1" xfId="0" applyFont="1" applyFill="1" applyBorder="1" applyAlignment="1">
      <alignment horizontal="center" vertical="center" wrapText="1"/>
    </xf>
    <xf numFmtId="0" fontId="0" fillId="0" borderId="1" xfId="0" quotePrefix="1" applyFont="1" applyBorder="1" applyAlignment="1" applyProtection="1">
      <alignment horizontal="left" vertical="center" wrapText="1"/>
    </xf>
    <xf numFmtId="3" fontId="4" fillId="0" borderId="1" xfId="0" quotePrefix="1" applyNumberFormat="1" applyFont="1" applyFill="1" applyBorder="1" applyAlignment="1" applyProtection="1">
      <alignment horizontal="right" vertical="center" wrapText="1"/>
      <protection locked="0"/>
    </xf>
    <xf numFmtId="0" fontId="6" fillId="0" borderId="0" xfId="1" applyFont="1" applyFill="1" applyAlignment="1" applyProtection="1">
      <alignment horizontal="left" vertical="center"/>
      <protection locked="0"/>
    </xf>
    <xf numFmtId="0" fontId="0" fillId="0" borderId="0" xfId="0" quotePrefix="1" applyFont="1" applyFill="1" applyAlignment="1" applyProtection="1">
      <alignment horizontal="left" vertical="center"/>
      <protection locked="0"/>
    </xf>
    <xf numFmtId="0" fontId="0" fillId="0" borderId="0" xfId="0" applyFont="1" applyAlignment="1" applyProtection="1">
      <alignment vertical="center"/>
      <protection locked="0"/>
    </xf>
    <xf numFmtId="0" fontId="6" fillId="0" borderId="0" xfId="1" applyFont="1" applyAlignment="1" applyProtection="1">
      <alignment vertical="center"/>
      <protection locked="0"/>
    </xf>
    <xf numFmtId="3" fontId="4" fillId="0" borderId="0" xfId="0" applyNumberFormat="1" applyFont="1" applyAlignment="1" applyProtection="1">
      <alignment vertical="center" wrapText="1"/>
      <protection locked="0"/>
    </xf>
    <xf numFmtId="3" fontId="4" fillId="0" borderId="1" xfId="0" applyNumberFormat="1" applyFont="1" applyBorder="1" applyAlignment="1" applyProtection="1">
      <alignment vertical="center" wrapText="1"/>
      <protection locked="0"/>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4" fillId="9"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0" borderId="0" xfId="0" pivotButton="1"/>
    <xf numFmtId="41" fontId="0" fillId="0" borderId="0" xfId="0" applyNumberFormat="1"/>
    <xf numFmtId="0" fontId="0" fillId="0" borderId="0" xfId="0" applyAlignment="1">
      <alignment horizontal="center" vertical="center" wrapText="1"/>
    </xf>
    <xf numFmtId="0" fontId="0" fillId="0" borderId="0" xfId="0" pivotButton="1" applyAlignment="1">
      <alignment vertical="center"/>
    </xf>
    <xf numFmtId="0" fontId="1"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4" fillId="9"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right" vertical="center" wrapText="1"/>
      <protection hidden="1"/>
    </xf>
    <xf numFmtId="0" fontId="0" fillId="0" borderId="0" xfId="0" applyFont="1" applyFill="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4" fillId="0" borderId="1" xfId="0" quotePrefix="1" applyFont="1" applyBorder="1" applyAlignment="1" applyProtection="1">
      <alignment horizontal="center" vertical="center" wrapText="1"/>
      <protection locked="0"/>
    </xf>
    <xf numFmtId="0" fontId="1" fillId="0" borderId="10" xfId="0" quotePrefix="1" applyFont="1" applyFill="1" applyBorder="1" applyAlignment="1" applyProtection="1">
      <alignment horizontal="right" vertical="center" wrapText="1"/>
      <protection hidden="1"/>
    </xf>
    <xf numFmtId="0" fontId="1" fillId="0" borderId="14" xfId="0" applyFont="1" applyFill="1" applyBorder="1" applyAlignment="1" applyProtection="1">
      <alignment horizontal="right" vertical="center" wrapText="1"/>
      <protection hidden="1"/>
    </xf>
    <xf numFmtId="0" fontId="1" fillId="0" borderId="11" xfId="0" applyFont="1" applyFill="1" applyBorder="1" applyAlignment="1" applyProtection="1">
      <alignment horizontal="right" vertical="center" wrapText="1"/>
      <protection hidden="1"/>
    </xf>
    <xf numFmtId="0" fontId="0" fillId="0" borderId="12" xfId="0" quotePrefix="1" applyFont="1" applyBorder="1" applyAlignment="1" applyProtection="1">
      <alignment horizontal="left" vertical="center"/>
      <protection hidden="1"/>
    </xf>
    <xf numFmtId="0" fontId="0" fillId="0" borderId="12" xfId="0" applyFont="1" applyBorder="1" applyAlignment="1" applyProtection="1">
      <alignment horizontal="left" vertical="center"/>
      <protection hidden="1"/>
    </xf>
    <xf numFmtId="0" fontId="2" fillId="3" borderId="1" xfId="0" quotePrefix="1"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1" fillId="12" borderId="5" xfId="0" quotePrefix="1" applyFont="1" applyFill="1" applyBorder="1" applyAlignment="1" applyProtection="1">
      <alignment horizontal="center" vertical="center"/>
      <protection locked="0"/>
    </xf>
    <xf numFmtId="0" fontId="1" fillId="12" borderId="6" xfId="0" applyFont="1" applyFill="1" applyBorder="1" applyAlignment="1" applyProtection="1">
      <alignment horizontal="center" vertical="center"/>
      <protection locked="0"/>
    </xf>
    <xf numFmtId="0" fontId="1" fillId="12" borderId="7" xfId="0" applyFont="1" applyFill="1" applyBorder="1" applyAlignment="1" applyProtection="1">
      <alignment horizontal="center" vertical="center"/>
      <protection locked="0"/>
    </xf>
    <xf numFmtId="0" fontId="14" fillId="9" borderId="1" xfId="0" applyFont="1" applyFill="1" applyBorder="1" applyAlignment="1" applyProtection="1">
      <alignment horizontal="center" vertical="center" wrapText="1"/>
      <protection locked="0"/>
    </xf>
    <xf numFmtId="0" fontId="1" fillId="2" borderId="1" xfId="0" quotePrefix="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4" fillId="4" borderId="1" xfId="0" quotePrefix="1" applyFont="1" applyFill="1" applyBorder="1" applyAlignment="1" applyProtection="1">
      <alignment horizontal="center" vertical="center" wrapText="1"/>
      <protection locked="0"/>
    </xf>
    <xf numFmtId="0" fontId="14" fillId="4"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wrapText="1"/>
      <protection locked="0"/>
    </xf>
    <xf numFmtId="0" fontId="0" fillId="0" borderId="0" xfId="0" applyFont="1" applyFill="1" applyAlignment="1" applyProtection="1">
      <alignment horizontal="left"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cellXfs>
  <cellStyles count="5">
    <cellStyle name="Hipervínculo" xfId="1" builtinId="8"/>
    <cellStyle name="Millares" xfId="3" builtinId="3"/>
    <cellStyle name="Normal" xfId="0" builtinId="0"/>
    <cellStyle name="Normal 2" xfId="4"/>
    <cellStyle name="Porcentaje" xfId="2" builtinId="5"/>
  </cellStyles>
  <dxfs count="18">
    <dxf>
      <font>
        <color rgb="FF0070C0"/>
      </font>
      <fill>
        <patternFill>
          <bgColor theme="2" tint="-4.9989318521683403E-2"/>
        </patternFill>
      </fill>
    </dxf>
    <dxf>
      <font>
        <color rgb="FFC00000"/>
      </font>
      <fill>
        <patternFill>
          <bgColor theme="6" tint="0.79998168889431442"/>
        </patternFill>
      </fill>
    </dxf>
    <dxf>
      <font>
        <color rgb="FF0070C0"/>
      </font>
      <fill>
        <patternFill>
          <bgColor theme="2" tint="-4.9989318521683403E-2"/>
        </patternFill>
      </fill>
    </dxf>
    <dxf>
      <font>
        <color rgb="FFC00000"/>
      </font>
      <fill>
        <patternFill>
          <bgColor theme="6" tint="0.79998168889431442"/>
        </patternFill>
      </fill>
    </dxf>
    <dxf>
      <font>
        <color rgb="FF0070C0"/>
      </font>
      <fill>
        <patternFill>
          <bgColor theme="2" tint="-4.9989318521683403E-2"/>
        </patternFill>
      </fill>
    </dxf>
    <dxf>
      <font>
        <color rgb="FFC00000"/>
      </font>
      <fill>
        <patternFill>
          <bgColor theme="6" tint="0.79998168889431442"/>
        </patternFill>
      </fill>
    </dxf>
    <dxf>
      <font>
        <color rgb="FF0070C0"/>
      </font>
      <fill>
        <patternFill>
          <bgColor theme="2" tint="-4.9989318521683403E-2"/>
        </patternFill>
      </fill>
    </dxf>
    <dxf>
      <font>
        <color rgb="FFC00000"/>
      </font>
      <fill>
        <patternFill>
          <bgColor theme="6" tint="0.79998168889431442"/>
        </patternFill>
      </fill>
    </dxf>
    <dxf>
      <alignment vertical="center" readingOrder="0"/>
    </dxf>
    <dxf>
      <alignment vertical="center" readingOrder="0"/>
    </dxf>
    <dxf>
      <alignment vertical="center" readingOrder="0"/>
    </dxf>
    <dxf>
      <alignment horizontal="center" readingOrder="0"/>
    </dxf>
    <dxf>
      <alignment wrapText="1" readingOrder="0"/>
    </dxf>
    <dxf>
      <alignment wrapText="1" readingOrder="0"/>
    </dxf>
    <dxf>
      <alignment horizontal="center" readingOrder="0"/>
    </dxf>
    <dxf>
      <alignment wrapText="1" readingOrder="0"/>
    </dxf>
    <dxf>
      <alignment horizontal="center" readingOrder="0"/>
    </dxf>
    <dxf>
      <numFmt numFmtId="33" formatCode="_ * #,##0_ ;_ * \-#,##0_ ;_ * &quot;-&quot;_ ;_ @_ "/>
    </dxf>
  </dxfs>
  <tableStyles count="0" defaultTableStyle="TableStyleMedium9" defaultPivotStyle="PivotStyleLight16"/>
  <colors>
    <mruColors>
      <color rgb="FFF2F2F2"/>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51</xdr:col>
      <xdr:colOff>248331</xdr:colOff>
      <xdr:row>12</xdr:row>
      <xdr:rowOff>628479</xdr:rowOff>
    </xdr:from>
    <xdr:to>
      <xdr:col>55</xdr:col>
      <xdr:colOff>394607</xdr:colOff>
      <xdr:row>18</xdr:row>
      <xdr:rowOff>0</xdr:rowOff>
    </xdr:to>
    <xdr:pic>
      <xdr:nvPicPr>
        <xdr:cNvPr id="2" name="Aplicación 1"/>
        <xdr:cNvPicPr/>
      </xdr:nvPicPr>
      <xdr:blipFill>
        <a:blip xmlns:r="http://schemas.openxmlformats.org/officeDocument/2006/relationships" r:embed="rId1"/>
        <a:stretch>
          <a:fillRect/>
        </a:stretch>
      </xdr:blipFill>
      <xdr:spPr>
        <a:xfrm>
          <a:off x="34987367" y="9391479"/>
          <a:ext cx="4704669" cy="43815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atalina Rosas Zegers" refreshedDate="44672.584285763885" createdVersion="4" refreshedVersion="4" minRefreshableVersion="3" recordCount="74">
  <cacheSource type="worksheet">
    <worksheetSource ref="A1:BD75" sheet="Detalle TD"/>
  </cacheSource>
  <cacheFields count="56">
    <cacheField name="Servicio" numFmtId="0">
      <sharedItems count="4">
        <s v="Dirección de Vialidad"/>
        <s v="Agua Potable Rural"/>
        <s v="Dirección de Obras Portuarias"/>
        <s v="Dirección de Obras Hidráulicas"/>
      </sharedItems>
    </cacheField>
    <cacheField name="Código BIP" numFmtId="0">
      <sharedItems containsMixedTypes="1" containsNumber="1" containsInteger="1" minValue="212049" maxValue="40011171"/>
    </cacheField>
    <cacheField name="Nombre de Proyecto" numFmtId="0">
      <sharedItems/>
    </cacheField>
    <cacheField name="CARACTERIZACIÓN" numFmtId="0">
      <sharedItems count="6">
        <s v="VIALIDAD INTERURBANA"/>
        <s v="CAMINOS BÁSICOS"/>
        <s v="CAMINOS COMUNIDADES INDÍGENAS"/>
        <s v="AGUA POTABLE RURAL"/>
        <s v="OBRAS PORTUARIAS"/>
        <s v="OBRAS HIDRÁULICAS"/>
      </sharedItems>
    </cacheField>
    <cacheField name="Provincia" numFmtId="0">
      <sharedItems/>
    </cacheField>
    <cacheField name="Comuna" numFmtId="0">
      <sharedItems count="26">
        <s v="VARIAS"/>
        <s v="CARAHUE"/>
        <s v="CUNCO"/>
        <s v="LONCOCHE"/>
        <s v="TOLTÉN"/>
        <s v="VILCÚN"/>
        <s v="ANGOL"/>
        <s v="CURACAUTÍN"/>
        <s v="LUMACO"/>
        <s v="TODAS"/>
        <s v="CHOL CHOL"/>
        <s v="CURARREHUE"/>
        <s v="FREIRE"/>
        <s v="LAUTARO"/>
        <s v="NUEVA IMPERIAL"/>
        <s v="PADRE LAS CASAS"/>
        <s v="TEODORO SCHMIDT"/>
        <s v="VILLARRICA"/>
        <s v="ERCILLA"/>
        <s v="RENAICO"/>
        <s v="TRAIGUÉN"/>
        <s v="LONQUIMAY"/>
        <s v="LOS SAUCES"/>
        <s v="COLLIPULLI"/>
        <s v="SAAVEDRA"/>
        <s v="TEMUCO"/>
      </sharedItems>
    </cacheField>
    <cacheField name="Localidad" numFmtId="0">
      <sharedItems/>
    </cacheField>
    <cacheField name="Sector" numFmtId="0">
      <sharedItems/>
    </cacheField>
    <cacheField name="Área Indígena" numFmtId="0">
      <sharedItems/>
    </cacheField>
    <cacheField name="N° Beneficiarios Total" numFmtId="0">
      <sharedItems containsString="0" containsBlank="1" containsNumber="1" containsInteger="1" minValue="168" maxValue="1431730"/>
    </cacheField>
    <cacheField name="N° Beneficiarios Mapuches" numFmtId="0">
      <sharedItems containsString="0" containsBlank="1" containsNumber="1" minValue="12" maxValue="375425"/>
    </cacheField>
    <cacheField name="% Beneficiarios Mapuches" numFmtId="0">
      <sharedItems containsString="0" containsBlank="1" containsNumber="1" minValue="1.1642155261830923E-2" maxValue="0.91900000000000004"/>
    </cacheField>
    <cacheField name="N° Comunidades Indígenas" numFmtId="0">
      <sharedItems containsString="0" containsBlank="1" containsNumber="1" containsInteger="1" minValue="0" maxValue="462"/>
    </cacheField>
    <cacheField name="Indicador" numFmtId="0">
      <sharedItems containsBlank="1"/>
    </cacheField>
    <cacheField name="Unidades" numFmtId="0">
      <sharedItems containsString="0" containsBlank="1" containsNumber="1" minValue="1" maxValue="108153.74999999997"/>
    </cacheField>
    <cacheField name="Etapa Actual (Seleccionar alternativa en cada celda)" numFmtId="0">
      <sharedItems/>
    </cacheField>
    <cacheField name="Estado (Seleccionar alternativa en cada celda)" numFmtId="0">
      <sharedItems/>
    </cacheField>
    <cacheField name="RATE" numFmtId="0">
      <sharedItems/>
    </cacheField>
    <cacheField name="Costo Total Etapa M$" numFmtId="3">
      <sharedItems containsString="0" containsBlank="1" containsNumber="1" minValue="0" maxValue="99162354"/>
    </cacheField>
    <cacheField name="Fecha Inicio" numFmtId="0">
      <sharedItems containsSemiMixedTypes="0" containsNonDate="0" containsDate="1" containsString="0" minDate="2016-08-01T00:00:00" maxDate="2021-10-12T00:00:00"/>
    </cacheField>
    <cacheField name="Fecha Término" numFmtId="0">
      <sharedItems containsSemiMixedTypes="0" containsNonDate="0" containsDate="1" containsString="0" minDate="2019-05-22T00:00:00" maxDate="2026-12-02T00:00:00"/>
    </cacheField>
    <cacheField name="% Avance Físico" numFmtId="0">
      <sharedItems containsBlank="1" containsMixedTypes="1" containsNumber="1" minValue="0" maxValue="1"/>
    </cacheField>
    <cacheField name="PCP" numFmtId="0">
      <sharedItems/>
    </cacheField>
    <cacheField name="Monto Identificado 2022 M$" numFmtId="3">
      <sharedItems containsSemiMixedTypes="0" containsString="0" containsNumber="1" containsInteger="1" minValue="0" maxValue="8139774"/>
    </cacheField>
    <cacheField name="Enero" numFmtId="3">
      <sharedItems containsString="0" containsBlank="1" containsNumber="1" containsInteger="1" minValue="0" maxValue="0"/>
    </cacheField>
    <cacheField name="Febrero" numFmtId="3">
      <sharedItems containsString="0" containsBlank="1" containsNumber="1" containsInteger="1" minValue="0" maxValue="1578232"/>
    </cacheField>
    <cacheField name="Marzo" numFmtId="3">
      <sharedItems containsString="0" containsBlank="1" containsNumber="1" containsInteger="1" minValue="0" maxValue="861021"/>
    </cacheField>
    <cacheField name="Abril" numFmtId="3">
      <sharedItems containsString="0" containsBlank="1" containsNumber="1" containsInteger="1" minValue="0" maxValue="700884"/>
    </cacheField>
    <cacheField name="Mayo" numFmtId="3">
      <sharedItems containsString="0" containsBlank="1" containsNumber="1" containsInteger="1" minValue="0" maxValue="1458856"/>
    </cacheField>
    <cacheField name="Junio" numFmtId="3">
      <sharedItems containsString="0" containsBlank="1" containsNumber="1" containsInteger="1" minValue="0" maxValue="1419353"/>
    </cacheField>
    <cacheField name="Julio" numFmtId="3">
      <sharedItems containsString="0" containsBlank="1" containsNumber="1" containsInteger="1" minValue="0" maxValue="1396680"/>
    </cacheField>
    <cacheField name="Agosto" numFmtId="3">
      <sharedItems containsString="0" containsBlank="1" containsNumber="1" containsInteger="1" minValue="0" maxValue="1401534"/>
    </cacheField>
    <cacheField name="Septiembre" numFmtId="3">
      <sharedItems containsString="0" containsBlank="1" containsNumber="1" containsInteger="1" minValue="0" maxValue="677687"/>
    </cacheField>
    <cacheField name="Octubre" numFmtId="3">
      <sharedItems containsString="0" containsBlank="1" containsNumber="1" containsInteger="1" minValue="0" maxValue="834259"/>
    </cacheField>
    <cacheField name="Noviembre" numFmtId="3">
      <sharedItems containsString="0" containsBlank="1" containsNumber="1" minValue="0" maxValue="849000"/>
    </cacheField>
    <cacheField name="Diciembre" numFmtId="3">
      <sharedItems containsString="0" containsBlank="1" containsNumber="1" containsInteger="1" minValue="0" maxValue="1161744"/>
    </cacheField>
    <cacheField name="TOTAL AÑO " numFmtId="3">
      <sharedItems containsSemiMixedTypes="0" containsString="0" containsNumber="1" minValue="0" maxValue="8194929"/>
    </cacheField>
    <cacheField name="% GASTO RESPECTO IDENTIFICADO" numFmtId="167">
      <sharedItems containsMixedTypes="1" containsNumber="1" containsInteger="1" minValue="1" maxValue="1"/>
    </cacheField>
    <cacheField name="Costo Total Estimado del Proyecto " numFmtId="3">
      <sharedItems containsSemiMixedTypes="0" containsString="0" containsNumber="1" containsInteger="1" minValue="0" maxValue="102465524"/>
    </cacheField>
    <cacheField name="2017" numFmtId="3">
      <sharedItems containsSemiMixedTypes="0" containsString="0" containsNumber="1" containsInteger="1" minValue="0" maxValue="3512691"/>
    </cacheField>
    <cacheField name="2018" numFmtId="3">
      <sharedItems containsSemiMixedTypes="0" containsString="0" containsNumber="1" containsInteger="1" minValue="0" maxValue="5746060"/>
    </cacheField>
    <cacheField name="2019" numFmtId="3">
      <sharedItems containsSemiMixedTypes="0" containsString="0" containsNumber="1" containsInteger="1" minValue="0" maxValue="6019462"/>
    </cacheField>
    <cacheField name="2020" numFmtId="3">
      <sharedItems containsSemiMixedTypes="0" containsString="0" containsNumber="1" containsInteger="1" minValue="0" maxValue="15823630"/>
    </cacheField>
    <cacheField name="2021" numFmtId="3">
      <sharedItems containsSemiMixedTypes="0" containsString="0" containsNumber="1" containsInteger="1" minValue="0" maxValue="10767048"/>
    </cacheField>
    <cacheField name="2022" numFmtId="3">
      <sharedItems containsSemiMixedTypes="0" containsString="0" containsNumber="1" containsInteger="1" minValue="0" maxValue="8194929"/>
    </cacheField>
    <cacheField name="2023" numFmtId="3">
      <sharedItems containsSemiMixedTypes="0" containsString="0" containsNumber="1" containsInteger="1" minValue="0" maxValue="16900000"/>
    </cacheField>
    <cacheField name="2024" numFmtId="3">
      <sharedItems containsSemiMixedTypes="0" containsString="0" containsNumber="1" containsInteger="1" minValue="0" maxValue="16900000"/>
    </cacheField>
    <cacheField name="2025" numFmtId="3">
      <sharedItems containsSemiMixedTypes="0" containsString="0" containsNumber="1" containsInteger="1" minValue="0" maxValue="16900000"/>
    </cacheField>
    <cacheField name="2026" numFmtId="3">
      <sharedItems containsSemiMixedTypes="0" containsString="0" containsNumber="1" containsInteger="1" minValue="0" maxValue="50000000"/>
    </cacheField>
    <cacheField name="Avance Financiero Total %" numFmtId="167">
      <sharedItems containsMixedTypes="1" containsNumber="1" minValue="0" maxValue="1"/>
    </cacheField>
    <cacheField name="OBSERVACIÓN " numFmtId="0">
      <sharedItems containsBlank="1"/>
    </cacheField>
    <cacheField name="Iniciativa con Problemas (SI/NO)" numFmtId="0">
      <sharedItems/>
    </cacheField>
    <cacheField name="FINANCIAMIENTO (SELECCIONAR LA ALTERNATIVA MÁS REPRESENTATIVA)" numFmtId="3">
      <sharedItems/>
    </cacheField>
    <cacheField name="ESTADO INICIATIVA (SELECCIONAR ESTADO MÁS REPRESENTATIVO)" numFmtId="3">
      <sharedItems/>
    </cacheField>
    <cacheField name="¿(MONTO COL. 44 ES IGUAL A MONTO COL. 36)?" numFmtId="3">
      <sharedItems/>
    </cacheField>
    <cacheField name="¿DEBE JUSTIFICAR O REPROGRAMAR DIFERENCIA (COL. 44 - COL. 36)?" numFmtId="3">
      <sharedItems containsMixedTypes="1" containsNumber="1" minValue="-31600.686999999918" maxValue="125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4">
  <r>
    <x v="0"/>
    <n v="30460172"/>
    <s v="ESTUDIO DE INGENIERÍA MEJORAMIENTO RUTA S - 95 - T, TRAMO VILLARRICA - LICAN RAY, REGIÓN DE LA ARAUCANÍA (SAFI 292143)"/>
    <x v="0"/>
    <s v="CAUTÍN"/>
    <x v="0"/>
    <s v="VILLARRICA-LICAN RAY"/>
    <s v="RURAL"/>
    <s v="SI"/>
    <n v="55478"/>
    <n v="15533"/>
    <n v="0.2799848588629727"/>
    <n v="37"/>
    <s v="kms."/>
    <n v="25"/>
    <s v="EJECUCIÓN"/>
    <s v="EJECUCIÓN"/>
    <s v="RS"/>
    <n v="12286200"/>
    <d v="2019-08-05T00:00:00"/>
    <d v="2022-08-14T00:00:00"/>
    <n v="0"/>
    <s v="12-02-04-31-02"/>
    <n v="62900"/>
    <n v="0"/>
    <n v="0"/>
    <n v="19400"/>
    <n v="0"/>
    <n v="0"/>
    <n v="0"/>
    <n v="11000"/>
    <n v="0"/>
    <n v="0"/>
    <n v="0"/>
    <n v="32500"/>
    <n v="0"/>
    <n v="62900"/>
    <n v="1"/>
    <n v="11726661"/>
    <n v="0"/>
    <n v="0"/>
    <n v="90012"/>
    <n v="201676"/>
    <n v="194917"/>
    <n v="62900"/>
    <n v="177156"/>
    <n v="3500000"/>
    <n v="5000000"/>
    <n v="2500000"/>
    <n v="4.1495614139438329E-2"/>
    <s v="SE CAMBIA FECHA DE TERMINO (RESOLUCION DE DICIEMBRE 2021), SE PROGRAMA AÑO, SE AJUSTA INVERSION AÑO 2023 M$ 177.156"/>
    <s v="NO"/>
    <s v="SECTORIAL"/>
    <s v="TIENE SÓLO EJECUCIÓN FÍSICA 2022 Y/O POSTERIORES"/>
    <s v="SI"/>
    <s v="NO"/>
  </r>
  <r>
    <x v="0"/>
    <n v="30400279"/>
    <s v="PROYECTO REPOSICIÓN PUENTE EDUARDO FREI MONTALVA Y ACCESOS; COMUNA DE CARAHUE; PROVINCIA DE CAUTÍN; REGIÓN DE LA ARAUCANÍA (SAFI 284052)"/>
    <x v="0"/>
    <s v="CAUTÍN"/>
    <x v="1"/>
    <s v="CARAHUE"/>
    <s v="URBANO"/>
    <s v="SI"/>
    <n v="24533"/>
    <n v="10303"/>
    <n v="0.41996494517588556"/>
    <n v="115"/>
    <s v="kms."/>
    <n v="1"/>
    <s v="EJECUCIÓN"/>
    <s v="EJECUCIÓN"/>
    <s v="RS"/>
    <n v="11043500"/>
    <d v="2019-01-15T00:00:00"/>
    <d v="2022-08-07T00:00:00"/>
    <n v="0.75790000000000002"/>
    <s v="12-02-04-31-02"/>
    <n v="267704"/>
    <n v="0"/>
    <n v="0"/>
    <n v="0"/>
    <n v="0"/>
    <n v="0"/>
    <n v="0"/>
    <n v="0"/>
    <n v="0"/>
    <n v="0"/>
    <n v="0"/>
    <n v="0"/>
    <n v="267704"/>
    <n v="267704"/>
    <n v="1"/>
    <n v="9248477"/>
    <n v="0"/>
    <n v="0"/>
    <n v="478649"/>
    <n v="341013"/>
    <n v="161111"/>
    <n v="267704"/>
    <n v="5000000"/>
    <n v="3000000"/>
    <n v="0"/>
    <n v="0"/>
    <n v="0.10604697400447663"/>
    <s v="SE CAMBIA FECHA DE TERMINO, SE MODIFICA FLUJOS DE CAJAS PROGRAMACIÓN DEL AÑO"/>
    <s v="NO"/>
    <s v="SECTORIAL"/>
    <s v="TIENE SÓLO EJECUCIÓN FÍSICA 2022 Y/O POSTERIORES"/>
    <s v="SI"/>
    <s v="NO"/>
  </r>
  <r>
    <x v="0"/>
    <n v="30107162"/>
    <s v="MEJORAMIENTO RUTA S - 75 SECTOR: COLICO - CABURGA NORTE (SAFI 329379)"/>
    <x v="0"/>
    <s v="CAUTÍN"/>
    <x v="2"/>
    <s v="LAGO COLICO"/>
    <s v="RURAL"/>
    <s v="SI"/>
    <n v="17526"/>
    <n v="5608"/>
    <n v="0.3199817414127582"/>
    <n v="28"/>
    <s v="kms."/>
    <n v="12"/>
    <s v="DISEÑO ARQUITECTURA/INGENIERÍA"/>
    <s v="PREPARACIÓN ANTECEDENTES LICITACIÓN"/>
    <s v="RS"/>
    <n v="39622129"/>
    <d v="2021-09-01T00:00:00"/>
    <d v="2024-09-01T00:00:00"/>
    <n v="0"/>
    <s v="12-02-04-31-02"/>
    <n v="585000"/>
    <n v="0"/>
    <n v="0"/>
    <n v="0"/>
    <n v="0"/>
    <n v="0"/>
    <n v="0"/>
    <n v="0"/>
    <n v="0"/>
    <n v="0"/>
    <n v="0"/>
    <n v="0"/>
    <n v="585000"/>
    <n v="585000"/>
    <n v="1"/>
    <n v="30647382"/>
    <n v="0"/>
    <n v="1"/>
    <n v="882203"/>
    <n v="1803843"/>
    <n v="390335"/>
    <n v="585000"/>
    <n v="5349000"/>
    <n v="4637000"/>
    <n v="9000000"/>
    <n v="8000000"/>
    <n v="0.10037992804736144"/>
    <s v="SE PROGRAMAN PARA ESTE AÑO SÓLO EXPROPIACIONES"/>
    <s v="NO"/>
    <s v="SECTORIAL"/>
    <s v="TIENE SÓLO EJECUCIÓN FÍSICA 2022 Y/O POSTERIORES"/>
    <s v="SI"/>
    <s v="NO"/>
  </r>
  <r>
    <x v="0"/>
    <n v="30483134"/>
    <s v="MEJORAMIENTO CAMINO BÁSICO INTERMEDIO PUENTE PAYA - HUIÑOCO; COMUNA DE LONCOCHE; PROVINCIA DE CAUTÍN; REGIÓN DE LA ARAUCANÍA (SAFI 278622)"/>
    <x v="0"/>
    <s v="CAUTÍN"/>
    <x v="3"/>
    <s v="HUIÑOCO"/>
    <s v="RURAL"/>
    <s v="SI"/>
    <n v="23612"/>
    <n v="8028"/>
    <n v="0.33999661189225816"/>
    <n v="143"/>
    <s v="kms."/>
    <n v="10"/>
    <s v="FUNCIONAMIENTO/OPERACIÓN"/>
    <s v="OPERACIÓN"/>
    <s v="RS"/>
    <n v="3676943"/>
    <d v="2018-11-29T00:00:00"/>
    <d v="2020-09-19T00:00:00"/>
    <n v="0.96809999999999996"/>
    <s v="12-02-04-31-02"/>
    <n v="144586"/>
    <n v="0"/>
    <n v="0"/>
    <n v="0"/>
    <n v="144586"/>
    <n v="0"/>
    <n v="0"/>
    <n v="0"/>
    <n v="0"/>
    <n v="0"/>
    <n v="0"/>
    <n v="0"/>
    <n v="0"/>
    <n v="144586"/>
    <n v="1"/>
    <n v="4497171"/>
    <n v="0"/>
    <n v="1"/>
    <n v="2039214"/>
    <n v="1121326"/>
    <n v="1192044"/>
    <n v="144586"/>
    <n v="0"/>
    <n v="0"/>
    <n v="0"/>
    <n v="0"/>
    <n v="0.96784956587152238"/>
    <s v="SE PROGRAMA INVERSIÓN DEL AÑO"/>
    <s v="NO"/>
    <s v="SECTORIAL"/>
    <s v="TIENE SÓLO EJECUCIÓN FÍSICA 2022 Y/O POSTERIORES"/>
    <s v="SI"/>
    <s v="NO"/>
  </r>
  <r>
    <x v="0"/>
    <n v="30276122"/>
    <s v="MEJORAMIENTO RUTA S - 70, SECTOR POCOYÁN - PUENTE PEULE, TRAMO II, DM 42.900,00 - DM 58.870,30, PROVINCIA DE CAUTÍN, REGIÓN DE LA ARAUCANÍA (SAFI 263608)"/>
    <x v="0"/>
    <s v="CAUTÍN"/>
    <x v="4"/>
    <s v="TOLTÉN"/>
    <s v="RURAL"/>
    <s v="SI"/>
    <n v="9722"/>
    <n v="4277"/>
    <n v="0.43993005554412673"/>
    <n v="30"/>
    <s v="kms."/>
    <n v="16"/>
    <s v="EJECUCIÓN"/>
    <s v="CON TÉRMINO ANTICIPADO"/>
    <s v="RS"/>
    <n v="10168743"/>
    <d v="2018-07-13T00:00:00"/>
    <d v="2020-12-29T00:00:00"/>
    <n v="0.34499999999999997"/>
    <s v="12-02-04-31-02"/>
    <n v="0"/>
    <n v="0"/>
    <n v="0"/>
    <n v="0"/>
    <n v="0"/>
    <n v="0"/>
    <n v="0"/>
    <n v="0"/>
    <n v="0"/>
    <n v="0"/>
    <n v="0"/>
    <n v="0"/>
    <n v="0"/>
    <n v="0"/>
    <s v="-"/>
    <n v="5077256"/>
    <n v="0"/>
    <n v="105807"/>
    <n v="2578896"/>
    <n v="95997"/>
    <n v="60423"/>
    <n v="0"/>
    <n v="2236133"/>
    <n v="0"/>
    <n v="0"/>
    <n v="0"/>
    <n v="0.55957844158340642"/>
    <s v="CONTRATO CON TERMINO ANTICIPADO, EXISTE UN NUEVO CONTRATO PARA DAR TERMINO AL INICIAL, CON FECHA DE TERMINO EN MAYO DEL AÑO 2023, EL CUAL ESTA EN PROCESO DE ADJUDICACIÓN"/>
    <s v="NO"/>
    <s v="SECTORIAL"/>
    <s v="DEBERÁ SER REEMPLAZADA POR OTRA EQUIVALENTE"/>
    <s v="SI"/>
    <s v="NO"/>
  </r>
  <r>
    <x v="0"/>
    <n v="30081385"/>
    <s v="ESTUDIO DE INGENIERÍA MEJORAMIENTO RUTA S - 20 TEMUCO - CHOLCHOL, REGIÓN DE LA ARAUCANÍA (SAFI 278594)"/>
    <x v="0"/>
    <s v="CAUTÍN"/>
    <x v="0"/>
    <s v="TEMUCO-CHOL CHOL"/>
    <s v="RURAL"/>
    <s v="SI"/>
    <n v="294026"/>
    <n v="79543"/>
    <n v="0.27053049730295958"/>
    <n v="241"/>
    <s v="kms."/>
    <n v="21"/>
    <s v="EJECUCIÓN"/>
    <s v="EJECUCIÓN"/>
    <s v="RS"/>
    <n v="10474789"/>
    <d v="2018-11-20T00:00:00"/>
    <d v="2021-03-09T00:00:00"/>
    <n v="0.75"/>
    <s v="12-02-04-31-02"/>
    <n v="51500"/>
    <n v="0"/>
    <n v="0"/>
    <n v="14100"/>
    <n v="37400"/>
    <n v="0"/>
    <n v="0"/>
    <n v="0"/>
    <n v="0"/>
    <n v="0"/>
    <n v="0"/>
    <n v="0"/>
    <n v="0"/>
    <n v="51500"/>
    <n v="1"/>
    <n v="10517986"/>
    <n v="0"/>
    <n v="1"/>
    <n v="82125"/>
    <n v="238929"/>
    <n v="145431"/>
    <n v="51500"/>
    <n v="1500000"/>
    <n v="3500000"/>
    <n v="3500000"/>
    <n v="1500000"/>
    <n v="4.435126648770972E-2"/>
    <s v="SE PROGRAMA INVERSIÓN DEL AÑO"/>
    <s v="SI"/>
    <s v="SECTORIAL"/>
    <s v="TIENE SÓLO EJECUCIÓN FÍSICA 2022 Y/O POSTERIORES"/>
    <s v="SI"/>
    <s v="NO"/>
  </r>
  <r>
    <x v="0"/>
    <n v="30458988"/>
    <s v="MEJORAMIENTO CAMINO BÁSICO INTERMEDIO; MAQUEHUE - BOROA - PUENTE RAGÑINTULEUFU, COMUNAS DE PADRE LAS CASAS Y NUEVA IMPERIAL; REGIÓN DE LA ARAUCANÍA (SAFI 278581)"/>
    <x v="0"/>
    <s v="CAUTÍN"/>
    <x v="0"/>
    <s v="MAQUEHUE BOROA-PUENTE RAGNINTULEUFU"/>
    <s v="RURAL"/>
    <s v="SI"/>
    <n v="108636"/>
    <n v="77147"/>
    <n v="0.71014212599874815"/>
    <n v="440"/>
    <s v="kms."/>
    <n v="18"/>
    <s v="FUNCIONAMIENTO/OPERACIÓN"/>
    <s v="OPERACIÓN"/>
    <s v="RS"/>
    <n v="3554214"/>
    <d v="2018-10-19T00:00:00"/>
    <d v="2023-04-01T00:00:00"/>
    <n v="1"/>
    <s v="12-02-04-31-02"/>
    <n v="426006"/>
    <n v="0"/>
    <n v="0"/>
    <n v="0"/>
    <n v="0"/>
    <n v="0"/>
    <n v="0"/>
    <n v="0"/>
    <n v="0"/>
    <n v="22500"/>
    <n v="138050"/>
    <n v="135550"/>
    <n v="129906"/>
    <n v="426006"/>
    <n v="1"/>
    <n v="6895172"/>
    <n v="0"/>
    <n v="1"/>
    <n v="1280748"/>
    <n v="2614651"/>
    <n v="1879549"/>
    <n v="426006"/>
    <n v="694217"/>
    <n v="0"/>
    <n v="0"/>
    <n v="0"/>
    <n v="0.8375351622845667"/>
    <s v="SE PROGRAMA INVERSIÓN DEL AÑO Y SE MODIFICA INVERSION AÑO 2023 M$ 836.720"/>
    <s v="SI"/>
    <s v="SECTORIAL"/>
    <s v="TIENE SÓLO EJECUCIÓN FÍSICA 2022 Y/O POSTERIORES"/>
    <s v="SI"/>
    <s v="NO"/>
  </r>
  <r>
    <x v="0"/>
    <n v="30482963"/>
    <s v="ESTUDIO DE INGENIERÍA REPOSICIÓN RUTA S - 51, TRAMO PADRE LAS CASAS - CUNCO, REGIÓN DE LA ARAUCANÍA (SAFI 278595)"/>
    <x v="0"/>
    <s v="CAUTÍN"/>
    <x v="0"/>
    <s v="PADRE LAS CASAS- CUNCO"/>
    <s v="RURAL"/>
    <s v="SI"/>
    <n v="93652"/>
    <n v="64225"/>
    <n v="0.68578353905949685"/>
    <n v="264"/>
    <s v="kms."/>
    <n v="56"/>
    <s v="EJECUCIÓN"/>
    <s v="EJECUCIÓN"/>
    <s v="RS"/>
    <n v="25030236"/>
    <d v="2018-11-26T00:00:00"/>
    <d v="2021-08-12T00:00:00"/>
    <n v="0.86750000000000005"/>
    <s v="12-02-04-31-02"/>
    <n v="104550"/>
    <n v="0"/>
    <n v="0"/>
    <n v="56360"/>
    <n v="0"/>
    <n v="0"/>
    <n v="0"/>
    <n v="0"/>
    <n v="0"/>
    <n v="48190"/>
    <n v="0"/>
    <n v="0"/>
    <n v="0"/>
    <n v="104550"/>
    <n v="1"/>
    <n v="25169791"/>
    <n v="0"/>
    <n v="1"/>
    <n v="235101"/>
    <n v="553250"/>
    <n v="276889"/>
    <n v="104550"/>
    <n v="1500000"/>
    <n v="6500000"/>
    <n v="9500000"/>
    <n v="6500000"/>
    <n v="4.2322202834342168E-2"/>
    <s v="SE MANTIENE LO INFORMADO DEL MES DE FEBRERO"/>
    <s v="NO"/>
    <s v="SECTORIAL"/>
    <s v="TIENE SÓLO EJECUCIÓN FÍSICA 2022 Y/O POSTERIORES"/>
    <s v="SI"/>
    <s v="NO"/>
  </r>
  <r>
    <x v="0"/>
    <n v="30484343"/>
    <s v="PROYECTO DE AMPLIACIÓN Y MEJORAMIENTO RUTA S - 40 SECTOR: LABRANZA - IMPERIAL - CARAHUE, REGIÓN DE LA ARAUCANÍA (SAFI 290758)"/>
    <x v="0"/>
    <s v="CAUTÍN"/>
    <x v="0"/>
    <s v="TEMUCO-IMPERIAL-CARAHUE"/>
    <s v="RURAL"/>
    <s v="SI"/>
    <n v="339458"/>
    <n v="99436"/>
    <n v="0.29292578168727795"/>
    <n v="462"/>
    <s v="kms."/>
    <n v="36.799999999999997"/>
    <s v="FUNCIONAMIENTO/OPERACIÓN"/>
    <s v="OPERACIÓN"/>
    <s v="RS"/>
    <n v="56800500"/>
    <d v="2019-05-17T00:00:00"/>
    <d v="2021-01-26T00:00:00"/>
    <n v="0"/>
    <s v="12-02-04-31-02"/>
    <n v="0"/>
    <n v="0"/>
    <n v="0"/>
    <n v="0"/>
    <n v="0"/>
    <n v="0"/>
    <n v="0"/>
    <n v="0"/>
    <n v="0"/>
    <n v="0"/>
    <n v="0"/>
    <n v="0"/>
    <n v="0"/>
    <n v="0"/>
    <s v="-"/>
    <n v="56217581"/>
    <n v="0"/>
    <n v="0"/>
    <n v="81519"/>
    <n v="312611"/>
    <n v="73451"/>
    <n v="0"/>
    <n v="750000"/>
    <n v="0"/>
    <n v="5000000"/>
    <n v="50000000"/>
    <n v="8.3173447110789066E-3"/>
    <s v="CONTRATO EN OPERACIÓN"/>
    <s v="NO"/>
    <s v="SECTORIAL"/>
    <s v="FINALIZADA FÍSICA Y FINANCIERAMENTE"/>
    <s v="SI"/>
    <s v="NO"/>
  </r>
  <r>
    <x v="0"/>
    <n v="20187901"/>
    <s v="CONSTRUCCIÓN NUEVO PUENTE CAUTÍN EN CAJÓN, REGIÓN DE LA ARAUCANÍA - NUEVO 2017 (SAFI 263587)"/>
    <x v="0"/>
    <s v="CAUTÍN"/>
    <x v="5"/>
    <s v="CAJÓN"/>
    <s v="RURAL"/>
    <s v="SI"/>
    <n v="28151"/>
    <n v="10134"/>
    <n v="0.35998721182196014"/>
    <n v="66"/>
    <s v="kms."/>
    <n v="1.5"/>
    <s v="FUNCIONAMIENTO/OPERACIÓN"/>
    <s v="OPERACIÓN"/>
    <s v="RS"/>
    <n v="19568866"/>
    <d v="2018-10-25T00:00:00"/>
    <d v="2021-09-28T00:00:00"/>
    <n v="0.87870000000000004"/>
    <s v="12-02-04-31-02"/>
    <n v="0"/>
    <n v="0"/>
    <n v="0"/>
    <n v="0"/>
    <n v="0"/>
    <n v="0"/>
    <n v="0"/>
    <n v="0"/>
    <n v="0"/>
    <n v="0"/>
    <n v="0"/>
    <n v="0"/>
    <n v="0"/>
    <n v="0"/>
    <s v="-"/>
    <n v="25404024"/>
    <n v="0"/>
    <n v="1"/>
    <n v="5986285"/>
    <n v="9507913"/>
    <n v="9909825"/>
    <n v="0"/>
    <n v="0"/>
    <n v="0"/>
    <n v="0"/>
    <n v="0"/>
    <n v="1"/>
    <s v="CONTRATO EN OPERACIÓN"/>
    <s v="NO"/>
    <s v="SECTORIAL"/>
    <s v="FINALIZADA FÍSICA Y FINANCIERAMENTE"/>
    <s v="SI"/>
    <s v="NO"/>
  </r>
  <r>
    <x v="0"/>
    <n v="30400090"/>
    <s v="TERMINACIÓN MEJORAMIENTO CAMINO BÁSICO INTERMEDIO RUTA R - 150 - P, ANGOL - PARQUE NACIONAL NAHUELBUTA; COMUNA DE ANGOL; PROVINCIA DE MALLECO; REGIÓN DE LA ARAUCANÍA (SAFI 296548)"/>
    <x v="0"/>
    <s v="MALLECO"/>
    <x v="6"/>
    <s v="ANGOL-PARQUE NACIONAL NAHUELBUTA"/>
    <s v="RURAL"/>
    <s v="SI"/>
    <n v="53262"/>
    <n v="6924"/>
    <n v="0.12999887349329728"/>
    <n v="15"/>
    <s v="kms."/>
    <n v="12"/>
    <s v="EJECUCIÓN"/>
    <s v="EJECUCIÓN"/>
    <s v="RS"/>
    <n v="5125547"/>
    <d v="2020-07-11T00:00:00"/>
    <d v="2022-01-12T00:00:00"/>
    <n v="0.79800000000000004"/>
    <s v="12-02-04-31-02"/>
    <n v="956144"/>
    <n v="0"/>
    <n v="644000"/>
    <n v="179795"/>
    <n v="0"/>
    <n v="0"/>
    <n v="132349"/>
    <n v="0"/>
    <n v="0"/>
    <n v="0"/>
    <n v="0"/>
    <n v="0"/>
    <n v="0"/>
    <n v="956144"/>
    <n v="1"/>
    <n v="5398300"/>
    <n v="496239"/>
    <n v="92356"/>
    <n v="247"/>
    <n v="995318"/>
    <n v="2857996"/>
    <n v="956144"/>
    <n v="0"/>
    <n v="0"/>
    <n v="0"/>
    <n v="0"/>
    <n v="0.82288053646518344"/>
    <s v="SE MANTIENE LO INFORMADO DEL MES DE FEBRERO"/>
    <s v="NO"/>
    <s v="SECTORIAL"/>
    <s v="TIENE SÓLO EJECUCIÓN FÍSICA 2022 Y/O POSTERIORES"/>
    <s v="SI"/>
    <s v="NO"/>
  </r>
  <r>
    <x v="0"/>
    <n v="30080831"/>
    <s v="REPOSICIÓN RUTA 181 CH, CAMINO CURACAUTÍN - MALALCAHUELLO, SECTOR DM 71.880,163 AL DM 86.628,163, COMUNA DE CURACAUTÍN, PROVINCIA DE MALLECO, REGIÓN DE LA ARAUCANÍA (SAFI 278592)"/>
    <x v="0"/>
    <s v="MALLECO"/>
    <x v="7"/>
    <s v="MALALCAHUELLO"/>
    <s v="RURAL"/>
    <s v="SI"/>
    <n v="17413"/>
    <n v="2437"/>
    <n v="0.13995290874633895"/>
    <n v="13"/>
    <s v="kms."/>
    <n v="13"/>
    <s v="EJECUCIÓN"/>
    <s v="EJECUCIÓN"/>
    <s v="RS"/>
    <n v="28600582"/>
    <d v="2020-03-04T00:00:00"/>
    <d v="2022-05-08T00:00:00"/>
    <n v="0.83"/>
    <s v="12-02-04-31-02"/>
    <n v="4718777"/>
    <n v="0"/>
    <n v="1578232"/>
    <n v="708629"/>
    <n v="700884"/>
    <n v="25684"/>
    <n v="569843"/>
    <n v="500610"/>
    <n v="112595"/>
    <n v="677687"/>
    <n v="0"/>
    <n v="0"/>
    <n v="55932"/>
    <n v="4930096"/>
    <n v="1"/>
    <n v="32703510"/>
    <n v="0"/>
    <n v="1"/>
    <n v="640865"/>
    <n v="3553671"/>
    <n v="6879877"/>
    <n v="4929096"/>
    <n v="5360000"/>
    <n v="6340000"/>
    <n v="5000000"/>
    <n v="0"/>
    <n v="0.33863074636331086"/>
    <s v="SE PROGRAMA INVERSIÓN DEL AÑO, SE AJUSTA AVANCE FÍSICO "/>
    <s v="SI"/>
    <s v="SECTORIAL"/>
    <s v="TIENE SÓLO EJECUCIÓN FÍSICA 2022 Y/O POSTERIORES"/>
    <s v="JUSTIFICAR DIFERENCIA"/>
    <n v="-1000"/>
  </r>
  <r>
    <x v="0"/>
    <n v="30083093"/>
    <s v="MEJORAMIENTO RUTA R - 925 - S CURACAUTÍN CONGUILLÍO - SECTOR HUEÑIVALES - CAPTREN; PROVINCIA DE MALLECO; REGIÓN DE LA ARAUCANÍA (SAFI 250678)"/>
    <x v="0"/>
    <s v="MALLECO"/>
    <x v="7"/>
    <s v="HUEÑIVALES - CAPTRÉN"/>
    <s v="RURAL"/>
    <s v="SI"/>
    <n v="17413"/>
    <n v="2437"/>
    <n v="0.13995290874633895"/>
    <n v="13"/>
    <s v="kms."/>
    <n v="13"/>
    <s v="FUNCIONAMIENTO/OPERACIÓN"/>
    <s v="OPERACIÓN"/>
    <s v="N/A"/>
    <n v="5795212"/>
    <d v="2017-05-11T00:00:00"/>
    <d v="2019-11-01T00:00:00"/>
    <n v="1"/>
    <s v="12-02-04-31-02"/>
    <n v="0"/>
    <n v="0"/>
    <n v="0"/>
    <n v="0"/>
    <n v="0"/>
    <n v="0"/>
    <n v="0"/>
    <n v="0"/>
    <n v="0"/>
    <n v="0"/>
    <n v="0"/>
    <n v="0"/>
    <n v="0"/>
    <n v="0"/>
    <s v="-"/>
    <n v="5835772"/>
    <n v="1257887"/>
    <n v="2250573"/>
    <n v="2002314"/>
    <n v="324998"/>
    <n v="0"/>
    <n v="0"/>
    <n v="0"/>
    <n v="0"/>
    <n v="0"/>
    <n v="0"/>
    <n v="1"/>
    <m/>
    <s v="NO"/>
    <s v="SECTORIAL"/>
    <s v="FINALIZADA FÍSICA Y FINANCIERAMENTE"/>
    <s v="SI"/>
    <s v="NO"/>
  </r>
  <r>
    <x v="0"/>
    <n v="30070887"/>
    <s v="REPOSICIÓN RUTA R - 90 - P, SECTOR: LUMACO - CAPITÁN PASTENE ('SAFI S/N°)"/>
    <x v="0"/>
    <s v="MALLECO"/>
    <x v="8"/>
    <s v="LUMACO-CAPITÁN PASTENE"/>
    <s v="RURAL"/>
    <s v="SI"/>
    <n v="9548"/>
    <n v="4392"/>
    <n v="0.45999162128194387"/>
    <n v="49"/>
    <s v="kms."/>
    <n v="10"/>
    <s v="PERFIL"/>
    <s v="TERMINADO"/>
    <s v="N/A"/>
    <n v="4235450"/>
    <d v="2020-10-01T00:00:00"/>
    <d v="2022-06-01T00:00:00"/>
    <n v="0"/>
    <s v="12-02-04-31-02"/>
    <n v="0"/>
    <n v="0"/>
    <n v="0"/>
    <n v="0"/>
    <n v="0"/>
    <n v="0"/>
    <n v="0"/>
    <n v="0"/>
    <n v="0"/>
    <n v="0"/>
    <n v="0"/>
    <n v="0"/>
    <n v="0"/>
    <n v="0"/>
    <s v="-"/>
    <n v="4015000"/>
    <n v="0"/>
    <n v="0"/>
    <n v="0"/>
    <n v="15000"/>
    <n v="0"/>
    <n v="0"/>
    <n v="0"/>
    <n v="1500000"/>
    <n v="2000000"/>
    <n v="500000"/>
    <n v="3.7359900373599006E-3"/>
    <m/>
    <s v="NO"/>
    <s v="SECTORIAL"/>
    <s v="TIENE SÓLO EJECUCIÓN FÍSICA 2022 Y/O POSTERIORES"/>
    <s v="SI"/>
    <s v="NO"/>
  </r>
  <r>
    <x v="0"/>
    <n v="30132761"/>
    <s v="ESTUDIO DE INGENIERÍA MEJORAMIENTO RUTA 181 - CH, SECTOR: VICTORIA - CURACAUTÍN, REGIÓN DE LA ARAUCANÍA(SAFI 278593)"/>
    <x v="0"/>
    <s v="MALLECO"/>
    <x v="0"/>
    <s v="VICTORIA-CURACAUTÍN "/>
    <s v="RURAL"/>
    <s v="SI"/>
    <n v="51595"/>
    <n v="12007"/>
    <n v="0.23271634848338016"/>
    <n v="45"/>
    <s v="kms."/>
    <n v="55"/>
    <s v="EJECUCIÓN"/>
    <s v="EJECUCIÓN"/>
    <s v="RS"/>
    <n v="30080773"/>
    <d v="2018-12-13T00:00:00"/>
    <d v="2021-09-28T00:00:00"/>
    <n v="0.68579999999999997"/>
    <s v="12-02-04-31-02"/>
    <n v="108131"/>
    <n v="0"/>
    <n v="0"/>
    <n v="0"/>
    <n v="0"/>
    <n v="3881"/>
    <n v="0"/>
    <n v="0"/>
    <n v="0"/>
    <n v="0"/>
    <n v="85000"/>
    <n v="19250"/>
    <n v="0"/>
    <n v="108131"/>
    <n v="1"/>
    <n v="30141735"/>
    <n v="0"/>
    <n v="1"/>
    <n v="339348"/>
    <n v="396385"/>
    <n v="297870"/>
    <n v="108131"/>
    <n v="1500000"/>
    <n v="8500000"/>
    <n v="10500000"/>
    <n v="8500000"/>
    <n v="3.429145667958397E-2"/>
    <s v="SE MANTIENE LO INFORMADO DEL MES DE FEBRERO"/>
    <s v="NO"/>
    <s v="SECTORIAL"/>
    <s v="TIENE SÓLO EJECUCIÓN FÍSICA 2022 Y/O POSTERIORES"/>
    <s v="SI"/>
    <s v="NO"/>
  </r>
  <r>
    <x v="0"/>
    <n v="30461075"/>
    <s v="MEJORAMIENTO RUTA S - 61, MELIPEUCO - ICALMA, COMUNAS DE MELIPEUCO Y LONQUIMAY, REGIÓN DE LA ARAUCANÍA (SAFI 278618)"/>
    <x v="0"/>
    <s v="TODAS"/>
    <x v="0"/>
    <s v="MELIPEUCO-LONQUIMAY"/>
    <s v="RURAL"/>
    <s v="SI"/>
    <n v="16389"/>
    <n v="8993"/>
    <n v="0.54872170358167061"/>
    <n v="47"/>
    <s v="kms."/>
    <n v="24"/>
    <s v="EJECUCIÓN"/>
    <s v="EJECUCIÓN"/>
    <s v="RS"/>
    <n v="14229001"/>
    <d v="2019-10-18T00:00:00"/>
    <d v="2022-05-13T00:00:00"/>
    <n v="0.56000000000000005"/>
    <s v="12-02-04-31-02"/>
    <n v="8139774"/>
    <n v="0"/>
    <n v="0"/>
    <n v="489250"/>
    <n v="575191"/>
    <n v="1458856"/>
    <n v="1419353"/>
    <n v="1396680"/>
    <n v="1401534"/>
    <n v="159650"/>
    <n v="834259"/>
    <n v="0"/>
    <n v="460156"/>
    <n v="8194929"/>
    <n v="1"/>
    <n v="14749722"/>
    <n v="0"/>
    <n v="1"/>
    <n v="1584"/>
    <n v="3188846"/>
    <n v="3308362"/>
    <n v="8194929"/>
    <n v="56000"/>
    <n v="0"/>
    <n v="0"/>
    <n v="0"/>
    <n v="0.44060443986673103"/>
    <s v="SE AJUSTA AVANCE FÍSICO 56%"/>
    <s v="SI"/>
    <s v="SECTORIAL"/>
    <s v="TIENE SÓLO EJECUCIÓN FÍSICA 2022 Y/O POSTERIORES"/>
    <s v="SI"/>
    <s v="NO"/>
  </r>
  <r>
    <x v="0"/>
    <n v="30371043"/>
    <s v="CONSERVACIÓN CAMINOS BÁSICOS REGIÓN DE LA ARAUCANÍA 2016 - 2018"/>
    <x v="1"/>
    <s v="TODAS"/>
    <x v="9"/>
    <s v="N/A"/>
    <s v="RURAL"/>
    <s v="SI"/>
    <n v="1431730"/>
    <n v="375425"/>
    <n v="0.26221773658441189"/>
    <m/>
    <s v="kms."/>
    <n v="75.2"/>
    <s v="EJECUCIÓN"/>
    <s v="EJECUCIÓN"/>
    <s v="N/A"/>
    <n v="16715060"/>
    <d v="2017-03-01T00:00:00"/>
    <d v="2020-12-01T00:00:00"/>
    <n v="0.71"/>
    <s v="12-02-04-31-02"/>
    <n v="0"/>
    <n v="0"/>
    <n v="0"/>
    <n v="0"/>
    <n v="0"/>
    <n v="0"/>
    <n v="0"/>
    <n v="0"/>
    <n v="0"/>
    <n v="0"/>
    <n v="0"/>
    <n v="0"/>
    <n v="0"/>
    <n v="0"/>
    <s v="-"/>
    <n v="16252851"/>
    <n v="3512691"/>
    <n v="5746060"/>
    <n v="6019462"/>
    <n v="974638"/>
    <n v="0"/>
    <n v="0"/>
    <n v="0"/>
    <n v="0"/>
    <n v="0"/>
    <n v="0"/>
    <n v="1"/>
    <m/>
    <s v="NO"/>
    <s v="SECTORIAL"/>
    <s v="TIENE SÓLO EJECUCIÓN FÍSICA 2022 Y/O POSTERIORES"/>
    <s v="SI"/>
    <s v="NO"/>
  </r>
  <r>
    <x v="0"/>
    <n v="30481288"/>
    <s v="CONSERVACIÓN CAMINOS BÁSICOS REGIÓN DE LA ARAUCANÍA 2018 - 2020"/>
    <x v="1"/>
    <s v="TODAS"/>
    <x v="9"/>
    <s v="N/A"/>
    <s v="RURAL"/>
    <s v="SI"/>
    <n v="122994"/>
    <n v="16046"/>
    <n v="0.13046164853570094"/>
    <n v="0"/>
    <s v="kms."/>
    <n v="29"/>
    <s v="FUNCIONAMIENTO/OPERACIÓN"/>
    <s v="OPERACIÓN"/>
    <s v="N/A"/>
    <n v="4587287"/>
    <d v="2018-10-01T00:00:00"/>
    <d v="2020-12-01T00:00:00"/>
    <n v="1"/>
    <s v="12-02-04-31-02"/>
    <n v="0"/>
    <n v="0"/>
    <n v="0"/>
    <n v="0"/>
    <n v="0"/>
    <n v="0"/>
    <n v="0"/>
    <n v="0"/>
    <n v="0"/>
    <n v="0"/>
    <n v="0"/>
    <n v="0"/>
    <n v="0"/>
    <n v="0"/>
    <s v="-"/>
    <n v="4870914"/>
    <n v="0"/>
    <n v="3"/>
    <n v="2839808"/>
    <n v="2031103"/>
    <n v="0"/>
    <n v="0"/>
    <n v="0"/>
    <n v="0"/>
    <n v="0"/>
    <n v="0"/>
    <n v="1"/>
    <m/>
    <s v="NO"/>
    <s v="SECTORIAL"/>
    <s v="FINALIZADA FÍSICA Y FINANCIERAMENTE"/>
    <s v="SI"/>
    <s v="NO"/>
  </r>
  <r>
    <x v="0"/>
    <n v="40002696"/>
    <s v="CONSERVACIÓN CAMINOS BÁSICOS REGIÓN DE LA ARAUCANÍA 2019 - 2020"/>
    <x v="1"/>
    <s v="TODAS"/>
    <x v="9"/>
    <s v="N/A"/>
    <s v="RURAL"/>
    <s v="SI"/>
    <n v="264756"/>
    <n v="52517"/>
    <n v="0.19835999939566998"/>
    <n v="0"/>
    <s v="kms."/>
    <n v="108153.74999999997"/>
    <s v="EJECUCIÓN"/>
    <s v="EJECUCIÓN"/>
    <s v="N/A"/>
    <n v="18002735"/>
    <d v="2019-06-30T00:00:00"/>
    <d v="2026-12-01T00:00:00"/>
    <n v="0"/>
    <s v="12-02-04-31-02"/>
    <n v="4676495"/>
    <n v="0"/>
    <n v="1223006"/>
    <n v="640960"/>
    <n v="372739"/>
    <n v="204300"/>
    <n v="557349"/>
    <n v="118650"/>
    <n v="153046"/>
    <n v="315000"/>
    <n v="369318"/>
    <n v="430181.68699999998"/>
    <n v="367668"/>
    <n v="4752217.6869999999"/>
    <n v="1"/>
    <n v="102465524"/>
    <n v="610123"/>
    <n v="1394279"/>
    <n v="1549827"/>
    <n v="15823630"/>
    <n v="10767048"/>
    <n v="4720617"/>
    <n v="16900000"/>
    <n v="16900000"/>
    <n v="16900000"/>
    <n v="16900000"/>
    <n v="0.29419560670962852"/>
    <m/>
    <s v="NO"/>
    <s v="SECTORIAL"/>
    <s v="TIENE SÓLO EJECUCIÓN FÍSICA 2022 Y/O POSTERIORES"/>
    <s v="JUSTIFICAR DIFERENCIA"/>
    <n v="-31600.686999999918"/>
  </r>
  <r>
    <x v="0"/>
    <n v="40011167"/>
    <s v="CONSERVACIÓN CAMINOS BÁSICOS REGIÓN DE LA ARAUCANÍA 2020"/>
    <x v="1"/>
    <s v="TODAS"/>
    <x v="9"/>
    <s v="N/A"/>
    <s v="RURAL"/>
    <s v="SI"/>
    <m/>
    <m/>
    <m/>
    <m/>
    <s v="kms."/>
    <m/>
    <s v="EJECUCIÓN"/>
    <s v="PREPARACIÓN ANTECEDENTES LICITACIÓN"/>
    <s v="RS"/>
    <n v="0"/>
    <d v="2020-10-14T00:00:00"/>
    <d v="2022-06-30T00:00:00"/>
    <m/>
    <s v="12-02-04-31-02"/>
    <n v="5789843"/>
    <n v="0"/>
    <n v="1188194"/>
    <n v="861021"/>
    <n v="637243"/>
    <n v="374109"/>
    <n v="202848"/>
    <n v="146470"/>
    <n v="235611"/>
    <n v="289884"/>
    <n v="538251"/>
    <n v="547804"/>
    <n v="785442"/>
    <n v="5806877"/>
    <n v="1"/>
    <n v="14482416"/>
    <n v="0"/>
    <n v="0"/>
    <n v="0"/>
    <n v="108377"/>
    <n v="8554565"/>
    <n v="5819474"/>
    <n v="0"/>
    <n v="0"/>
    <n v="0"/>
    <n v="0"/>
    <n v="0.59816967003295585"/>
    <m/>
    <s v="NO"/>
    <s v="SECTORIAL"/>
    <s v="TIENE SÓLO EJECUCIÓN FÍSICA 2022 Y/O POSTERIORES"/>
    <s v="JUSTIFICAR DIFERENCIA"/>
    <n v="12597"/>
  </r>
  <r>
    <x v="0"/>
    <n v="30370477"/>
    <s v="CONSERVACIÓN DE CAMINOS ACCESO COMUNIDADES INDÍGENAS"/>
    <x v="2"/>
    <s v="TODAS"/>
    <x v="9"/>
    <s v="N/A"/>
    <s v="RURAL"/>
    <s v="SI"/>
    <n v="407395"/>
    <n v="18600"/>
    <n v="4.5655935885320145E-2"/>
    <n v="177"/>
    <s v="kms."/>
    <n v="327.8"/>
    <s v="EJECUCIÓN"/>
    <s v="EJECUCIÓN"/>
    <s v="N/A"/>
    <n v="8552914"/>
    <d v="2016-08-01T00:00:00"/>
    <d v="2020-12-01T00:00:00"/>
    <n v="0.76"/>
    <s v="12-02-04-31-02"/>
    <n v="0"/>
    <n v="0"/>
    <n v="0"/>
    <n v="0"/>
    <n v="0"/>
    <n v="0"/>
    <n v="0"/>
    <n v="0"/>
    <n v="0"/>
    <n v="0"/>
    <n v="0"/>
    <n v="0"/>
    <n v="0"/>
    <n v="0"/>
    <s v="-"/>
    <n v="8494602"/>
    <n v="2154330"/>
    <n v="4786838"/>
    <n v="1069784"/>
    <n v="483650"/>
    <n v="0"/>
    <n v="0"/>
    <n v="0"/>
    <n v="0"/>
    <n v="0"/>
    <n v="0"/>
    <n v="1"/>
    <m/>
    <s v="NO"/>
    <s v="SECTORIAL"/>
    <s v="TIENE SÓLO EJECUCIÓN FÍSICA 2022 Y/O POSTERIORES"/>
    <s v="SI"/>
    <s v="NO"/>
  </r>
  <r>
    <x v="0"/>
    <n v="30481309"/>
    <s v="CONSERVACIÓN CAMINOS EN COMUNIDADES INDÍGENAS REGIÓN DE LA ARAUCANÍA 2018 - 2019"/>
    <x v="2"/>
    <s v="TODAS"/>
    <x v="9"/>
    <s v="N/A"/>
    <s v="RURAL"/>
    <s v="SI"/>
    <n v="382747"/>
    <n v="4456"/>
    <n v="1.1642155261830923E-2"/>
    <n v="50"/>
    <s v="kms."/>
    <n v="92"/>
    <s v="EJECUCIÓN"/>
    <s v="EJECUCIÓN"/>
    <s v="N/A"/>
    <n v="2916485"/>
    <d v="2018-11-01T00:00:00"/>
    <d v="2020-06-25T00:00:00"/>
    <n v="0.22"/>
    <s v="12-02-04-31-02"/>
    <n v="0"/>
    <n v="0"/>
    <n v="0"/>
    <n v="0"/>
    <n v="0"/>
    <n v="0"/>
    <n v="0"/>
    <n v="0"/>
    <n v="0"/>
    <n v="0"/>
    <n v="0"/>
    <n v="0"/>
    <n v="0"/>
    <n v="0"/>
    <s v="-"/>
    <n v="2125524"/>
    <n v="0"/>
    <n v="5"/>
    <n v="1607711"/>
    <n v="517808"/>
    <n v="0"/>
    <n v="0"/>
    <n v="0"/>
    <n v="0"/>
    <n v="0"/>
    <n v="0"/>
    <n v="1"/>
    <m/>
    <s v="NO"/>
    <s v="SECTORIAL"/>
    <s v="TIENE SÓLO EJECUCIÓN FÍSICA 2022 Y/O POSTERIORES"/>
    <s v="SI"/>
    <s v="NO"/>
  </r>
  <r>
    <x v="0"/>
    <n v="40002704"/>
    <s v="CONSERVACIÓN CAMINOS EN COMUNIDADES INDÍGENAS 2019 REGIÓN DE LA ARAUCANÍA"/>
    <x v="2"/>
    <s v="TODAS"/>
    <x v="9"/>
    <s v="N/A"/>
    <s v="RURAL"/>
    <s v="SI"/>
    <n v="380036"/>
    <n v="13788"/>
    <n v="3.6280773400414697E-2"/>
    <n v="61"/>
    <s v="kms."/>
    <n v="269"/>
    <s v="EJECUCIÓN"/>
    <s v="EJECUCIÓN"/>
    <s v="N/A"/>
    <n v="85216569"/>
    <d v="2018-12-01T00:00:00"/>
    <d v="2026-12-01T00:00:00"/>
    <n v="0"/>
    <s v="12-02-04-31-02"/>
    <n v="719512"/>
    <n v="0"/>
    <n v="127239"/>
    <n v="223500"/>
    <n v="118347"/>
    <n v="40000"/>
    <n v="218776"/>
    <n v="0"/>
    <n v="0"/>
    <n v="0"/>
    <n v="0"/>
    <n v="0"/>
    <n v="0"/>
    <n v="727862"/>
    <n v="1"/>
    <n v="56814708"/>
    <n v="0"/>
    <n v="6"/>
    <n v="1143491"/>
    <n v="3926075"/>
    <n v="1817274"/>
    <n v="727862"/>
    <n v="12300000"/>
    <n v="12300000"/>
    <n v="12300000"/>
    <n v="12300000"/>
    <n v="0.1212159006431926"/>
    <m/>
    <s v="NO"/>
    <s v="SECTORIAL"/>
    <s v="TIENE SÓLO EJECUCIÓN FÍSICA 2022 Y/O POSTERIORES"/>
    <s v="SI"/>
    <s v="NO"/>
  </r>
  <r>
    <x v="0"/>
    <n v="40011171"/>
    <s v="CONSERVACIÓN CAMINOS PLAN INDÍGENA REGIÓN DE LA ARAUCANÍA 2020"/>
    <x v="2"/>
    <s v="TODAS"/>
    <x v="9"/>
    <s v="N/A"/>
    <s v="RURAL"/>
    <s v="SI"/>
    <m/>
    <m/>
    <m/>
    <m/>
    <m/>
    <m/>
    <s v="EJECUCIÓN"/>
    <s v="PREPARACIÓN ANTECEDENTES LICITACIÓN"/>
    <s v="RS"/>
    <m/>
    <d v="2020-05-05T00:00:00"/>
    <d v="2022-03-31T00:00:00"/>
    <n v="0"/>
    <s v="12-02-04-31-02"/>
    <n v="950029"/>
    <n v="0"/>
    <n v="113445"/>
    <n v="291509"/>
    <n v="264965"/>
    <n v="84245"/>
    <n v="167466"/>
    <n v="0"/>
    <n v="0"/>
    <n v="0"/>
    <n v="0"/>
    <n v="0"/>
    <n v="0"/>
    <n v="921630"/>
    <n v="1"/>
    <n v="6855838"/>
    <n v="0"/>
    <n v="0"/>
    <n v="0"/>
    <n v="1488459"/>
    <n v="4451432"/>
    <n v="915947"/>
    <n v="0"/>
    <n v="0"/>
    <n v="0"/>
    <n v="0"/>
    <n v="0.86639897267117461"/>
    <m/>
    <s v="NO"/>
    <s v="SECTORIAL"/>
    <s v="TIENE SÓLO EJECUCIÓN FÍSICA 2022 Y/O POSTERIORES"/>
    <s v="JUSTIFICAR DIFERENCIA"/>
    <n v="-5683"/>
  </r>
  <r>
    <x v="1"/>
    <n v="30091688"/>
    <s v="INSTALACIÓN SISTEMA AGUA POTABLE RURAL AGUA TENDIDA, CARAHUE"/>
    <x v="3"/>
    <s v="CAUTÍN"/>
    <x v="1"/>
    <s v="AGUA TENDIDA"/>
    <s v="RURAL"/>
    <s v="SI"/>
    <n v="460"/>
    <n v="193"/>
    <n v="0.41956521739130437"/>
    <n v="5"/>
    <s v="N° arranques"/>
    <n v="115"/>
    <s v="EJECUCIÓN"/>
    <s v="TERMINADO"/>
    <s v="RS"/>
    <n v="1267899.9521100002"/>
    <d v="2018-10-27T00:00:00"/>
    <d v="2020-12-25T00:00:00"/>
    <n v="1"/>
    <s v="12-02-12-31-02"/>
    <n v="0"/>
    <n v="0"/>
    <n v="0"/>
    <n v="0"/>
    <n v="0"/>
    <n v="0"/>
    <n v="0"/>
    <n v="0"/>
    <n v="0"/>
    <n v="0"/>
    <n v="0"/>
    <n v="0"/>
    <n v="0"/>
    <n v="0"/>
    <s v="-"/>
    <n v="1491995"/>
    <n v="0"/>
    <n v="114500"/>
    <n v="1204539"/>
    <n v="172956"/>
    <n v="0"/>
    <n v="0"/>
    <n v="0"/>
    <n v="0"/>
    <n v="0"/>
    <n v="0"/>
    <n v="1"/>
    <m/>
    <s v="NO"/>
    <s v="SECTORIAL"/>
    <s v="FINALIZADA FÍSICA Y FINANCIERAMENTE"/>
    <s v="SI"/>
    <s v="NO"/>
  </r>
  <r>
    <x v="1"/>
    <n v="40000174"/>
    <s v="REPOSICIÓN SISTEMA AGUA POTABLE RURAL EL COIGUE, CARAHUE"/>
    <x v="3"/>
    <s v="CAUTÍN"/>
    <x v="1"/>
    <s v="EL COIGUE"/>
    <s v="RURAL"/>
    <s v="SI"/>
    <n v="168"/>
    <n v="70"/>
    <n v="0.41666666666666669"/>
    <n v="5"/>
    <s v="N° arranques"/>
    <n v="141"/>
    <s v="EJECUCIÓN"/>
    <s v="EJECUCIÓN"/>
    <s v="RS"/>
    <n v="947903"/>
    <d v="2019-06-12T00:00:00"/>
    <d v="2021-08-20T00:00:00"/>
    <n v="1"/>
    <s v="12-02-12-31-02"/>
    <n v="0"/>
    <n v="0"/>
    <n v="0"/>
    <n v="0"/>
    <n v="0"/>
    <n v="0"/>
    <n v="0"/>
    <n v="0"/>
    <n v="0"/>
    <n v="0"/>
    <n v="0"/>
    <n v="0"/>
    <n v="0"/>
    <n v="0"/>
    <s v="-"/>
    <n v="1174375"/>
    <n v="0"/>
    <n v="0"/>
    <n v="717239"/>
    <n v="377140"/>
    <n v="79996"/>
    <n v="0"/>
    <n v="0"/>
    <n v="0"/>
    <n v="0"/>
    <n v="0"/>
    <n v="1"/>
    <m/>
    <s v="NO"/>
    <s v="SECTORIAL"/>
    <s v="TIENE SÓLO EJECUCIÓN FÍSICA 2022 Y/O POSTERIORES"/>
    <s v="SI"/>
    <s v="NO"/>
  </r>
  <r>
    <x v="1"/>
    <n v="40000772"/>
    <s v="REPOSICIÓN PARCIAL SISTEMA AGUA POTABLE RURAL PIHUICHÉN, CHOLCHOL"/>
    <x v="3"/>
    <s v="CAUTÍN"/>
    <x v="10"/>
    <s v="PIHUICHEN"/>
    <s v="RURAL"/>
    <s v="SI"/>
    <n v="538"/>
    <n v="394"/>
    <n v="0.73234200743494426"/>
    <n v="4"/>
    <s v="N° arranques"/>
    <n v="128"/>
    <s v="EJECUCIÓN"/>
    <s v="EJECUCIÓN"/>
    <s v="RS"/>
    <n v="684605"/>
    <d v="2019-06-15T00:00:00"/>
    <d v="2020-12-04T00:00:00"/>
    <n v="1"/>
    <s v="12-02-12-31-02"/>
    <n v="0"/>
    <n v="0"/>
    <n v="0"/>
    <n v="0"/>
    <n v="0"/>
    <n v="0"/>
    <n v="0"/>
    <n v="0"/>
    <n v="0"/>
    <n v="0"/>
    <n v="0"/>
    <n v="0"/>
    <n v="0"/>
    <n v="0"/>
    <s v="-"/>
    <n v="850334"/>
    <n v="0"/>
    <n v="0"/>
    <n v="719824"/>
    <n v="90435"/>
    <n v="40075"/>
    <n v="0"/>
    <n v="0"/>
    <n v="0"/>
    <n v="0"/>
    <n v="0"/>
    <n v="1"/>
    <m/>
    <s v="NO"/>
    <s v="SECTORIAL"/>
    <s v="TIENE SÓLO EJECUCIÓN FÍSICA 2022 Y/O POSTERIORES"/>
    <s v="SI"/>
    <s v="NO"/>
  </r>
  <r>
    <x v="1"/>
    <n v="30485110"/>
    <s v="CONSTRUCCIÓN SISTEMA AGUA POTABLE RURAL FAJAS 4.000 A LA 26.000, COMUNA DE CUNCO Y SECTORES CHORRILLOS, YOLANDA, MARÍA LUISA, EL SOLAR, MIRAFLORES, SANTA ÁNGELA, COMUNA DE PADRE LAS CASAS"/>
    <x v="3"/>
    <s v="CAUTÍN"/>
    <x v="2"/>
    <s v="VARIAS"/>
    <s v="RURAL"/>
    <s v="SI"/>
    <n v="2528"/>
    <n v="773"/>
    <n v="0.30577531645569622"/>
    <n v="3"/>
    <s v="N° arranques"/>
    <n v="604"/>
    <s v="EJECUCIÓN"/>
    <s v="EN LICITACIÓN"/>
    <s v="RS"/>
    <n v="5191442"/>
    <d v="2019-10-01T00:00:00"/>
    <d v="2021-12-15T00:00:00"/>
    <n v="1"/>
    <s v="12-02-12-31-02"/>
    <n v="0"/>
    <n v="0"/>
    <n v="0"/>
    <n v="0"/>
    <n v="0"/>
    <n v="0"/>
    <n v="0"/>
    <n v="0"/>
    <n v="0"/>
    <n v="0"/>
    <n v="0"/>
    <n v="0"/>
    <n v="0"/>
    <n v="0"/>
    <s v="-"/>
    <n v="6218222"/>
    <n v="0"/>
    <n v="0"/>
    <n v="1082342"/>
    <n v="3606618"/>
    <n v="1529262"/>
    <n v="0"/>
    <n v="0"/>
    <n v="0"/>
    <n v="0"/>
    <n v="0"/>
    <n v="1"/>
    <m/>
    <s v="NO"/>
    <s v="SECTORIAL"/>
    <s v="TIENE SÓLO EJECUCIÓN FÍSICA 2022 Y/O POSTERIORES"/>
    <s v="SI"/>
    <s v="NO"/>
  </r>
  <r>
    <x v="1"/>
    <n v="40000627"/>
    <s v="REPOSICIÓN SISTEMA AGUA POTABLE RURAL EL ESFUERZO, CUNCO"/>
    <x v="3"/>
    <s v="CAUTÍN"/>
    <x v="2"/>
    <s v="EL ESFUERZO"/>
    <s v="RURAL"/>
    <s v="SI"/>
    <n v="235"/>
    <n v="12"/>
    <n v="5.106382978723404E-2"/>
    <n v="0"/>
    <s v="N° arranques"/>
    <n v="56"/>
    <s v="EJECUCIÓN"/>
    <s v="EJECUCIÓN"/>
    <s v="RS"/>
    <n v="406413"/>
    <d v="2019-12-15T00:00:00"/>
    <d v="2020-11-09T00:00:00"/>
    <n v="1"/>
    <s v="12-02-12-31-02"/>
    <n v="0"/>
    <n v="0"/>
    <n v="0"/>
    <n v="0"/>
    <n v="0"/>
    <n v="0"/>
    <n v="0"/>
    <n v="0"/>
    <n v="0"/>
    <n v="0"/>
    <n v="0"/>
    <n v="0"/>
    <n v="0"/>
    <n v="0"/>
    <s v="-"/>
    <n v="406413"/>
    <n v="0"/>
    <n v="0"/>
    <n v="0"/>
    <n v="402812"/>
    <n v="3601"/>
    <n v="0"/>
    <n v="0"/>
    <n v="0"/>
    <n v="0"/>
    <n v="0"/>
    <n v="1"/>
    <m/>
    <s v="NO"/>
    <s v="SECTORIAL"/>
    <s v="TIENE SÓLO EJECUCIÓN FÍSICA 2022 Y/O POSTERIORES"/>
    <s v="SI"/>
    <s v="NO"/>
  </r>
  <r>
    <x v="1"/>
    <n v="40007532"/>
    <s v="DISEÑO MEJORAMIENTO Y AMPLIACIÓN SISTEMA AGUA POTABLE RURAL CHOROICO, CUNCO"/>
    <x v="3"/>
    <s v="CAUTÍN"/>
    <x v="2"/>
    <s v="CHOROICO"/>
    <s v="RURAL"/>
    <s v="MIXTO"/>
    <n v="735"/>
    <n v="110.25"/>
    <n v="0.15"/>
    <n v="0"/>
    <s v="N° arranques"/>
    <n v="175"/>
    <s v="EJECUCIÓN"/>
    <s v="EJECUCIÓN"/>
    <s v="RS"/>
    <n v="788523"/>
    <d v="2020-09-01T00:00:00"/>
    <d v="2021-04-01T00:00:00"/>
    <n v="1"/>
    <s v="12-02-12-31-02"/>
    <n v="0"/>
    <n v="0"/>
    <n v="0"/>
    <n v="0"/>
    <n v="0"/>
    <n v="0"/>
    <n v="0"/>
    <n v="0"/>
    <n v="0"/>
    <n v="0"/>
    <n v="0"/>
    <n v="0"/>
    <n v="0"/>
    <n v="0"/>
    <s v="-"/>
    <n v="941259"/>
    <n v="0"/>
    <n v="40000"/>
    <n v="0"/>
    <n v="57250"/>
    <n v="844009"/>
    <n v="0"/>
    <n v="0"/>
    <n v="0"/>
    <n v="0"/>
    <n v="0"/>
    <n v="1"/>
    <m/>
    <s v="NO"/>
    <s v="SECTORIAL"/>
    <s v="TIENE SÓLO EJECUCIÓN FÍSICA 2022 Y/O POSTERIORES"/>
    <s v="SI"/>
    <s v="NO"/>
  </r>
  <r>
    <x v="1"/>
    <n v="30458784"/>
    <s v="REPOSICIÓN Y AMPLIACIÓN SISTEMA AGUA POTABLE RURAL CURARREHUE"/>
    <x v="3"/>
    <s v="CAUTÍN"/>
    <x v="11"/>
    <s v="CORARREHUE, PUALA, ANGOSTURA, TRANCURA, CAREN, PUESCO, CAMINO POCOLPEN"/>
    <s v="RURAL"/>
    <s v="SI"/>
    <n v="4492"/>
    <n v="3009"/>
    <n v="0.66985752448797864"/>
    <n v="6"/>
    <s v="N° arranques"/>
    <n v="1123"/>
    <s v="EJECUCIÓN"/>
    <s v="EJECUCIÓN"/>
    <s v="RS"/>
    <n v="4211448"/>
    <d v="2018-08-22T00:00:00"/>
    <d v="2021-03-01T00:00:00"/>
    <n v="0.93"/>
    <s v="12-02-12-31-02"/>
    <n v="0"/>
    <n v="0"/>
    <n v="0"/>
    <n v="0"/>
    <n v="0"/>
    <n v="0"/>
    <n v="0"/>
    <n v="0"/>
    <n v="0"/>
    <n v="0"/>
    <n v="0"/>
    <n v="0"/>
    <n v="0"/>
    <n v="0"/>
    <s v="-"/>
    <n v="3526133"/>
    <n v="0"/>
    <n v="739139"/>
    <n v="2428657"/>
    <n v="115150"/>
    <n v="243187"/>
    <n v="0"/>
    <n v="0"/>
    <n v="0"/>
    <n v="0"/>
    <n v="0"/>
    <n v="1"/>
    <m/>
    <s v="NO"/>
    <s v="SECTORIAL"/>
    <s v="TIENE SÓLO EJECUCIÓN FÍSICA 2022 Y/O POSTERIORES"/>
    <s v="SI"/>
    <s v="NO"/>
  </r>
  <r>
    <x v="1"/>
    <n v="30485885"/>
    <s v="CONSTRUCCIÓN SISTEMA AGUA POTABLE RURAL PUENTE BASA GRANDE, CURARREHUE"/>
    <x v="3"/>
    <s v="CAUTÍN"/>
    <x v="11"/>
    <s v="PUENTE BASA GRANDE"/>
    <s v="RURAL"/>
    <s v="SI"/>
    <n v="1651"/>
    <n v="1053"/>
    <n v="0.63779527559055116"/>
    <n v="3"/>
    <s v="N° arranques"/>
    <n v="393"/>
    <s v="EJECUCIÓN"/>
    <s v="EJECUCIÓN"/>
    <s v="RS"/>
    <n v="3623038"/>
    <d v="2019-06-30T00:00:00"/>
    <d v="2021-02-18T00:00:00"/>
    <n v="0.88"/>
    <s v="12-02-12-31-02"/>
    <n v="420525"/>
    <n v="0"/>
    <n v="0"/>
    <n v="0"/>
    <n v="41220"/>
    <n v="41220"/>
    <n v="41220"/>
    <n v="41220"/>
    <n v="41220"/>
    <n v="41220"/>
    <n v="41220"/>
    <n v="90764"/>
    <n v="41221"/>
    <n v="420525"/>
    <n v="1"/>
    <n v="3626492"/>
    <n v="0"/>
    <n v="0"/>
    <n v="1337429"/>
    <n v="1070924"/>
    <n v="797614"/>
    <n v="420525"/>
    <n v="0"/>
    <n v="0"/>
    <n v="0"/>
    <n v="0"/>
    <n v="0.88404083064294636"/>
    <m/>
    <s v="NO"/>
    <s v="SECTORIAL"/>
    <s v="TIENE SÓLO EJECUCIÓN FÍSICA 2022 Y/O POSTERIORES"/>
    <s v="SI"/>
    <s v="NO"/>
  </r>
  <r>
    <x v="1"/>
    <n v="30488759"/>
    <s v="REPOSICIÓN SISTEMA AGUA POTABLE RURAL CATRIPULLI, RINCONADA Y AMPLIACIÓN A LONCOFILO, HUAMPOE Y SANTA ELENA, CURARREHUE"/>
    <x v="3"/>
    <s v="CAUTÍN"/>
    <x v="11"/>
    <s v="CATRIPULLI-RINCONADA-LONCOFILO-HUAMPOE STA. ELENA"/>
    <s v="RURAL"/>
    <s v="SI"/>
    <n v="2297"/>
    <n v="911"/>
    <n v="0.39660426643447977"/>
    <n v="6"/>
    <s v="N° arranques"/>
    <n v="547"/>
    <s v="EJECUCIÓN"/>
    <s v="EJECUCIÓN"/>
    <s v="RS"/>
    <n v="3236709"/>
    <d v="2019-07-10T00:00:00"/>
    <d v="2021-04-02T00:00:00"/>
    <n v="0.6"/>
    <s v="12-02-12-31-02"/>
    <n v="687006"/>
    <n v="0"/>
    <n v="0"/>
    <n v="0"/>
    <n v="0"/>
    <n v="0"/>
    <n v="0"/>
    <n v="114500"/>
    <n v="114500"/>
    <n v="114500"/>
    <n v="114500"/>
    <n v="114500"/>
    <n v="114506"/>
    <n v="687006"/>
    <n v="1"/>
    <n v="3081719"/>
    <n v="0"/>
    <n v="0"/>
    <n v="218556"/>
    <n v="1504290"/>
    <n v="671867"/>
    <n v="687006"/>
    <n v="0"/>
    <n v="0"/>
    <n v="0"/>
    <n v="0"/>
    <n v="0.77707052460006898"/>
    <m/>
    <s v="NO"/>
    <s v="SECTORIAL"/>
    <s v="TIENE SÓLO EJECUCIÓN FÍSICA 2022 Y/O POSTERIORES"/>
    <s v="SI"/>
    <s v="NO"/>
  </r>
  <r>
    <x v="1"/>
    <n v="40000292"/>
    <s v="REPOSICIÓN PARCIAL SISTEMA AGUA POTABLE RURAL DOLLINCO QUEPE Y AMPLIACIÓN A RUCAHUE, FREIRE"/>
    <x v="3"/>
    <s v="CAUTÍN"/>
    <x v="12"/>
    <s v="DOLLINCO-QUEPE"/>
    <s v="RURAL"/>
    <s v="SI"/>
    <n v="1382"/>
    <n v="206"/>
    <n v="0.14905933429811866"/>
    <n v="14"/>
    <s v="N° arranques"/>
    <n v="329"/>
    <s v="EJECUCIÓN"/>
    <s v="EJECUCIÓN"/>
    <s v="RS"/>
    <n v="1484252"/>
    <d v="2019-12-15T00:00:00"/>
    <d v="2021-10-02T00:00:00"/>
    <n v="1"/>
    <s v="12-02-12-31-02"/>
    <n v="0"/>
    <n v="0"/>
    <n v="0"/>
    <n v="0"/>
    <n v="0"/>
    <n v="0"/>
    <n v="0"/>
    <n v="0"/>
    <n v="0"/>
    <n v="0"/>
    <n v="0"/>
    <n v="0"/>
    <n v="0"/>
    <n v="0"/>
    <s v="-"/>
    <n v="1665092"/>
    <n v="0"/>
    <n v="0"/>
    <n v="0"/>
    <n v="705322"/>
    <n v="959770"/>
    <n v="0"/>
    <n v="0"/>
    <n v="0"/>
    <n v="0"/>
    <n v="0"/>
    <n v="1"/>
    <m/>
    <s v="NO"/>
    <s v="SECTORIAL"/>
    <s v="TIENE SÓLO EJECUCIÓN FÍSICA 2022 Y/O POSTERIORES"/>
    <s v="SI"/>
    <s v="NO"/>
  </r>
  <r>
    <x v="1"/>
    <n v="30441773"/>
    <s v="CONSTRUCCIÓN SISTEMA AGUA POTABLE RURAL TRES ESQUINAS, LOS AROMOS, LA PEÑA, NALCACO Y CHUMIL, LAUTARO"/>
    <x v="3"/>
    <s v="CAUTÍN"/>
    <x v="13"/>
    <s v="TRES ESQUINAS LOS AROMOS"/>
    <s v="RURAL"/>
    <s v="SI"/>
    <n v="2576"/>
    <n v="1004"/>
    <n v="0.38975155279503104"/>
    <n v="9"/>
    <s v="N° arranques"/>
    <n v="644"/>
    <s v="FUNCIONAMIENTO/OPERACIÓN"/>
    <s v="OPERACIÓN"/>
    <s v="RS"/>
    <n v="3793501.5290000001"/>
    <d v="2017-07-05T00:00:00"/>
    <d v="2019-10-01T00:00:00"/>
    <n v="1"/>
    <s v="12-02-12-31-02"/>
    <n v="0"/>
    <n v="0"/>
    <n v="0"/>
    <n v="0"/>
    <n v="0"/>
    <n v="0"/>
    <n v="0"/>
    <n v="0"/>
    <n v="0"/>
    <n v="0"/>
    <n v="0"/>
    <n v="0"/>
    <n v="0"/>
    <n v="0"/>
    <s v="-"/>
    <n v="4484311"/>
    <n v="254201"/>
    <n v="2729831"/>
    <n v="1192916"/>
    <n v="34041"/>
    <n v="273322"/>
    <n v="0"/>
    <n v="0"/>
    <n v="0"/>
    <n v="0"/>
    <n v="0"/>
    <n v="1"/>
    <m/>
    <s v="SI"/>
    <s v="SECTORIAL"/>
    <s v="FINALIZADA FÍSICA Y FINANCIERAMENTE"/>
    <s v="SI"/>
    <s v="NO"/>
  </r>
  <r>
    <x v="1"/>
    <n v="30484751"/>
    <s v="REPOSICIÓN SISTEMA AGUA POTABLE RURAL TRAI TRAICO, NUEVA IMPERIAL"/>
    <x v="3"/>
    <s v="CAUTÍN"/>
    <x v="14"/>
    <s v="TARITRAICO"/>
    <s v="RURAL"/>
    <s v="SI"/>
    <n v="508"/>
    <n v="289"/>
    <n v="0.56889763779527558"/>
    <n v="1"/>
    <s v="N° arranques"/>
    <n v="127"/>
    <s v="EJECUCIÓN"/>
    <s v="EJECUCIÓN"/>
    <s v="RS"/>
    <n v="793447.99160999991"/>
    <d v="2018-10-27T00:00:00"/>
    <d v="2020-12-20T00:00:00"/>
    <n v="1"/>
    <s v="12-02-12-31-02"/>
    <n v="0"/>
    <n v="0"/>
    <n v="0"/>
    <n v="0"/>
    <n v="0"/>
    <n v="0"/>
    <n v="0"/>
    <n v="0"/>
    <n v="0"/>
    <n v="0"/>
    <n v="0"/>
    <n v="0"/>
    <n v="0"/>
    <n v="0"/>
    <s v="-"/>
    <n v="1067039"/>
    <n v="0"/>
    <n v="70077"/>
    <n v="729306"/>
    <n v="267656"/>
    <n v="0"/>
    <n v="0"/>
    <n v="0"/>
    <n v="0"/>
    <n v="0"/>
    <n v="0"/>
    <n v="1"/>
    <m/>
    <s v="NO"/>
    <s v="SECTORIAL"/>
    <s v="TIENE SÓLO EJECUCIÓN FÍSICA 2022 Y/O POSTERIORES"/>
    <s v="SI"/>
    <s v="NO"/>
  </r>
  <r>
    <x v="1"/>
    <n v="40001395"/>
    <s v="ESTUDIO DE REHABILITACIÓN SISTEMA AGUA POTABLE RURAL ENTRE RÍOS, NUEVA IMPERIAL"/>
    <x v="3"/>
    <s v="CAUTÍN"/>
    <x v="14"/>
    <s v="ENTRE RÍOS"/>
    <s v="RURAL"/>
    <s v="MIXTO"/>
    <n v="1037"/>
    <n v="811.971"/>
    <n v="0.78300000000000003"/>
    <n v="6"/>
    <s v="N° arranques"/>
    <n v="247"/>
    <s v="EJECUCIÓN"/>
    <s v="EJECUCIÓN"/>
    <s v="RS"/>
    <n v="1621102"/>
    <d v="2020-09-01T00:00:00"/>
    <d v="2022-02-27T00:00:00"/>
    <n v="0.78"/>
    <s v="12-02-12-31-02"/>
    <n v="956918"/>
    <n v="0"/>
    <n v="38699"/>
    <n v="0"/>
    <n v="95035"/>
    <n v="95035"/>
    <n v="95035"/>
    <n v="95035"/>
    <n v="95035"/>
    <n v="95035"/>
    <n v="95035"/>
    <n v="190070"/>
    <n v="62984"/>
    <n v="956998"/>
    <n v="1"/>
    <n v="2281975"/>
    <n v="0"/>
    <n v="30000"/>
    <n v="1419"/>
    <n v="0"/>
    <n v="1293558"/>
    <n v="956998"/>
    <n v="0"/>
    <n v="0"/>
    <n v="0"/>
    <n v="0"/>
    <n v="0.58062730748584013"/>
    <m/>
    <s v="NO"/>
    <s v="SECTORIAL"/>
    <s v="TIENE SÓLO EJECUCIÓN FÍSICA 2022 Y/O POSTERIORES"/>
    <s v="SI"/>
    <s v="NO"/>
  </r>
  <r>
    <x v="1"/>
    <n v="30068020"/>
    <s v="INSTALACIÓN SISTEMA AGUA POTABLE RURAL PITRELAHUE, PADRE LAS CASAS"/>
    <x v="3"/>
    <s v="CAUTÍN"/>
    <x v="15"/>
    <s v="PITRELAHUE"/>
    <s v="RURAL"/>
    <s v="SI"/>
    <n v="392"/>
    <n v="196"/>
    <n v="0.5"/>
    <n v="5"/>
    <s v="N° arranques"/>
    <n v="98"/>
    <s v="EJECUCIÓN"/>
    <s v="EJECUCIÓN"/>
    <s v="RS"/>
    <n v="790728"/>
    <d v="2018-09-27T00:00:00"/>
    <d v="2020-11-20T00:00:00"/>
    <n v="0.54"/>
    <s v="12-02-12-31-02"/>
    <n v="470220"/>
    <n v="0"/>
    <n v="0"/>
    <n v="130163"/>
    <n v="24337"/>
    <n v="27250"/>
    <n v="57250"/>
    <n v="57250"/>
    <n v="57250"/>
    <n v="57250"/>
    <n v="47250"/>
    <n v="12220"/>
    <n v="0"/>
    <n v="470220"/>
    <n v="1"/>
    <n v="1024400"/>
    <n v="0"/>
    <n v="179283"/>
    <n v="203147"/>
    <n v="0"/>
    <n v="171750"/>
    <n v="470220"/>
    <n v="0"/>
    <n v="0"/>
    <n v="0"/>
    <n v="0"/>
    <n v="0.54098008590394375"/>
    <m/>
    <s v="NO"/>
    <s v="SECTORIAL"/>
    <s v="TIENE SÓLO EJECUCIÓN FÍSICA 2022 Y/O POSTERIORES"/>
    <s v="SI"/>
    <s v="NO"/>
  </r>
  <r>
    <x v="1"/>
    <n v="40000342"/>
    <s v="CONSTRUCCIÓN SISTEMA AGUA POTABLE RURAL TRUF TRUF, LAS MINAS, PADRE LAS CASAS"/>
    <x v="3"/>
    <s v="CAUTÍN"/>
    <x v="15"/>
    <s v="TRUF TRUF-LAS MINAS"/>
    <s v="RURAL"/>
    <s v="SI"/>
    <n v="445"/>
    <n v="212"/>
    <n v="0.47640449438202248"/>
    <n v="6"/>
    <s v="N° arranques"/>
    <n v="106"/>
    <s v="FUNCIONAMIENTO/OPERACIÓN"/>
    <s v="OPERACIÓN"/>
    <s v="RS"/>
    <n v="632379"/>
    <d v="2019-06-01T00:00:00"/>
    <d v="2020-07-26T00:00:00"/>
    <n v="1"/>
    <s v="12-02-12-31-02"/>
    <n v="0"/>
    <n v="0"/>
    <n v="0"/>
    <n v="0"/>
    <n v="0"/>
    <n v="0"/>
    <n v="0"/>
    <n v="0"/>
    <n v="0"/>
    <n v="0"/>
    <n v="0"/>
    <n v="0"/>
    <n v="0"/>
    <n v="0"/>
    <s v="-"/>
    <n v="804828"/>
    <n v="0"/>
    <n v="0"/>
    <n v="424172"/>
    <n v="380656"/>
    <n v="0"/>
    <n v="0"/>
    <n v="0"/>
    <n v="0"/>
    <n v="0"/>
    <n v="0"/>
    <n v="1"/>
    <m/>
    <s v="NO"/>
    <s v="SECTORIAL"/>
    <s v="FINALIZADA FÍSICA Y FINANCIERAMENTE"/>
    <s v="SI"/>
    <s v="NO"/>
  </r>
  <r>
    <x v="1"/>
    <n v="40000950"/>
    <s v="REPOSICIÓN SISTEMA AGUA POTABLE RURAL HUALPÍN Y AMPLIACIÓN A ISLA LICAN, TEODORO SCHMIDT"/>
    <x v="3"/>
    <s v="CAUTÍN"/>
    <x v="16"/>
    <s v="HUALPIN"/>
    <s v="RURAL"/>
    <s v="SI"/>
    <n v="5060"/>
    <n v="155"/>
    <n v="3.0632411067193676E-2"/>
    <n v="3"/>
    <s v="N° arranques"/>
    <n v="1265"/>
    <s v="EJECUCIÓN"/>
    <s v="EJECUCIÓN"/>
    <s v="RS"/>
    <n v="4060836"/>
    <d v="2019-10-15T00:00:00"/>
    <d v="2021-08-05T00:00:00"/>
    <n v="1"/>
    <s v="12-02-12-31-02"/>
    <n v="0"/>
    <n v="0"/>
    <n v="0"/>
    <n v="0"/>
    <n v="0"/>
    <n v="0"/>
    <n v="0"/>
    <n v="0"/>
    <n v="0"/>
    <n v="0"/>
    <n v="0"/>
    <n v="0"/>
    <n v="0"/>
    <n v="0"/>
    <s v="-"/>
    <n v="4274206"/>
    <n v="0"/>
    <n v="0"/>
    <n v="0"/>
    <n v="2380063"/>
    <n v="1894143"/>
    <n v="0"/>
    <n v="0"/>
    <n v="0"/>
    <n v="0"/>
    <n v="0"/>
    <n v="1"/>
    <m/>
    <s v="NO"/>
    <s v="SECTORIAL"/>
    <s v="TIENE SÓLO EJECUCIÓN FÍSICA 2022 Y/O POSTERIORES"/>
    <s v="SI"/>
    <s v="NO"/>
  </r>
  <r>
    <x v="1"/>
    <n v="30033484"/>
    <s v="MEJORAMIENTO SISTEMA AGUA POTABLE RURAL VILLA LOS BOLDOS, TOLTÉN"/>
    <x v="3"/>
    <s v="CAUTÍN"/>
    <x v="4"/>
    <s v="VILLA LOS BOLDOS"/>
    <s v="MIXTO"/>
    <s v="SI"/>
    <n v="250"/>
    <n v="110"/>
    <n v="0.44"/>
    <n v="0"/>
    <s v="metros lineales"/>
    <n v="300"/>
    <s v="EJECUCIÓN"/>
    <s v="TERMINADO"/>
    <s v="RS"/>
    <n v="800967"/>
    <d v="2018-05-30T00:00:00"/>
    <d v="2019-07-23T00:00:00"/>
    <n v="1"/>
    <s v="12-02-12-31-02"/>
    <n v="0"/>
    <n v="0"/>
    <n v="0"/>
    <n v="0"/>
    <n v="0"/>
    <n v="0"/>
    <n v="0"/>
    <n v="0"/>
    <n v="0"/>
    <n v="0"/>
    <n v="0"/>
    <n v="0"/>
    <n v="0"/>
    <n v="0"/>
    <s v="-"/>
    <n v="1024020"/>
    <n v="0"/>
    <n v="111808"/>
    <n v="887577"/>
    <n v="24635"/>
    <n v="0"/>
    <n v="0"/>
    <n v="0"/>
    <n v="0"/>
    <n v="0"/>
    <n v="0"/>
    <n v="1"/>
    <m/>
    <s v="NO"/>
    <s v="SECTORIAL"/>
    <s v="FINALIZADA FÍSICA Y FINANCIERAMENTE"/>
    <s v="SI"/>
    <s v="NO"/>
  </r>
  <r>
    <x v="1"/>
    <n v="30464529"/>
    <s v="AMPLIACIÓN Y REPOSICIÓN SISTEMA AGUA POTABLE RURAL POCOYAN - RAKINCURA TOLTÉN"/>
    <x v="3"/>
    <s v="CAUTÍN"/>
    <x v="4"/>
    <s v="POCOYAN, RAKINCURA"/>
    <s v="RURAL"/>
    <s v="SI"/>
    <n v="968"/>
    <n v="425"/>
    <n v="0.43904958677685951"/>
    <n v="13"/>
    <s v="N° arranques"/>
    <n v="242"/>
    <s v="EJECUCIÓN"/>
    <s v="TERMINADO"/>
    <s v="RS"/>
    <n v="1539770.3486649999"/>
    <d v="2018-09-27T00:00:00"/>
    <d v="2020-08-18T00:00:00"/>
    <n v="1"/>
    <s v="12-02-12-31-02"/>
    <n v="0"/>
    <n v="0"/>
    <n v="0"/>
    <n v="0"/>
    <n v="0"/>
    <n v="0"/>
    <n v="0"/>
    <n v="0"/>
    <n v="0"/>
    <n v="0"/>
    <n v="0"/>
    <n v="0"/>
    <n v="0"/>
    <n v="0"/>
    <s v="-"/>
    <n v="2115332"/>
    <n v="0"/>
    <n v="377242"/>
    <n v="1097629"/>
    <n v="640461"/>
    <n v="0"/>
    <n v="0"/>
    <n v="0"/>
    <n v="0"/>
    <n v="0"/>
    <n v="0"/>
    <n v="1"/>
    <m/>
    <s v="NO"/>
    <s v="SECTORIAL"/>
    <s v="FINALIZADA FÍSICA Y FINANCIERAMENTE"/>
    <s v="SI"/>
    <s v="NO"/>
  </r>
  <r>
    <x v="1"/>
    <n v="30474089"/>
    <s v="CONSTRUCCIÓN SISTEMA AGUA POTABLE RURAL CAYULFE, CHANQUÍN, PURALACO, NIGUE, MAITINCO, TOLTÉN"/>
    <x v="3"/>
    <s v="CAUTÍN"/>
    <x v="4"/>
    <s v="CAYULFE, CHANQUÍN"/>
    <s v="RURAL"/>
    <s v="SI"/>
    <n v="2248"/>
    <n v="989"/>
    <n v="0.43994661921708184"/>
    <n v="6"/>
    <s v="N° arranques"/>
    <n v="562"/>
    <s v="EJECUCIÓN"/>
    <s v="EJECUCIÓN"/>
    <s v="RS"/>
    <n v="4353560.9390000002"/>
    <d v="2018-08-14T00:00:00"/>
    <d v="2020-11-20T00:00:00"/>
    <n v="1"/>
    <s v="12-02-12-31-02"/>
    <n v="0"/>
    <n v="0"/>
    <n v="0"/>
    <n v="0"/>
    <n v="0"/>
    <n v="0"/>
    <n v="0"/>
    <n v="0"/>
    <n v="0"/>
    <n v="0"/>
    <n v="0"/>
    <n v="0"/>
    <n v="0"/>
    <n v="0"/>
    <s v="-"/>
    <n v="4395805"/>
    <n v="0"/>
    <n v="795655"/>
    <n v="2491000"/>
    <n v="1109150"/>
    <n v="0"/>
    <n v="0"/>
    <n v="0"/>
    <n v="0"/>
    <n v="0"/>
    <n v="0"/>
    <n v="1"/>
    <m/>
    <s v="NO"/>
    <s v="SECTORIAL"/>
    <s v="TIENE SÓLO EJECUCIÓN FÍSICA 2022 Y/O POSTERIORES"/>
    <s v="SI"/>
    <s v="NO"/>
  </r>
  <r>
    <x v="1"/>
    <n v="30348928"/>
    <s v="CONSTRUCCIÓN SISTEMA AGUA POTABLE RURAL VILUCO, COLLIN Y VEGA REDONDA, COMUNA DE VILCÚN"/>
    <x v="3"/>
    <s v="CAUTÍN"/>
    <x v="5"/>
    <s v="COLLIN ALTO, COLLIN BAJO MUCO MILPIO"/>
    <s v="RURAL"/>
    <s v="SI"/>
    <n v="1575"/>
    <n v="540"/>
    <n v="0.34285714285714286"/>
    <n v="6"/>
    <s v="N° arranques"/>
    <n v="375"/>
    <s v="PERFIL"/>
    <s v="TERMINADO"/>
    <s v="RS"/>
    <n v="45000"/>
    <d v="2017-11-20T00:00:00"/>
    <d v="2019-06-30T00:00:00"/>
    <n v="0.81"/>
    <s v="12-02-12-31-02"/>
    <n v="727814"/>
    <n v="0"/>
    <n v="0"/>
    <n v="183199"/>
    <n v="68700"/>
    <n v="68700"/>
    <n v="68700"/>
    <n v="68700"/>
    <n v="68700"/>
    <n v="68700"/>
    <n v="63715"/>
    <n v="68700"/>
    <n v="0"/>
    <n v="727814"/>
    <n v="1"/>
    <n v="3102964"/>
    <n v="0"/>
    <n v="45000"/>
    <n v="7013"/>
    <n v="608439"/>
    <n v="1714698"/>
    <n v="727814"/>
    <n v="0"/>
    <n v="0"/>
    <n v="0"/>
    <n v="0"/>
    <n v="0.76544555463743702"/>
    <m/>
    <s v="NO"/>
    <s v="SECTORIAL"/>
    <s v="TIENE SÓLO EJECUCIÓN FÍSICA 2022 Y/O POSTERIORES"/>
    <s v="SI"/>
    <s v="NO"/>
  </r>
  <r>
    <x v="1"/>
    <n v="40000835"/>
    <s v="MEJORAMIENTO Y AMPLIACIÓN SISTEMA AGUA POTABLE RURAL GENERAL LÓPEZ, VILCÚN"/>
    <x v="3"/>
    <s v="CAUTÍN"/>
    <x v="5"/>
    <s v="GENERAL LÓPEZ"/>
    <s v="RURAL"/>
    <s v="SI"/>
    <n v="1075"/>
    <n v="387"/>
    <n v="0.36"/>
    <n v="0"/>
    <s v="N° arranques"/>
    <n v="256"/>
    <s v="PERFIL"/>
    <s v="TERMINADO"/>
    <s v="N/A"/>
    <n v="30000"/>
    <d v="2017-11-20T00:00:00"/>
    <d v="2020-12-30T00:00:00"/>
    <n v="0.6"/>
    <s v="12-02-12-31-02"/>
    <n v="0"/>
    <n v="0"/>
    <n v="0"/>
    <n v="0"/>
    <n v="0"/>
    <n v="0"/>
    <n v="0"/>
    <n v="0"/>
    <n v="0"/>
    <n v="0"/>
    <n v="0"/>
    <n v="0"/>
    <n v="0"/>
    <n v="0"/>
    <s v="-"/>
    <n v="30000"/>
    <n v="0"/>
    <n v="30000"/>
    <n v="0"/>
    <n v="0"/>
    <n v="0"/>
    <n v="0"/>
    <n v="0"/>
    <n v="0"/>
    <n v="0"/>
    <n v="0"/>
    <n v="1"/>
    <m/>
    <s v="NO"/>
    <s v="SECTORIAL"/>
    <s v="TIENE SÓLO EJECUCIÓN FÍSICA 2022 Y/O POSTERIORES"/>
    <s v="SI"/>
    <s v="NO"/>
  </r>
  <r>
    <x v="1"/>
    <n v="30066346"/>
    <s v="INSTALACIÓN SISTEMA AGUA POTABLE RURAL LIUMALLA SUR, VILLARRICA"/>
    <x v="3"/>
    <s v="CAUTÍN"/>
    <x v="17"/>
    <s v="LIUMALLA SUR"/>
    <s v="RURAL"/>
    <s v="SI"/>
    <n v="298"/>
    <n v="79"/>
    <n v="0.2651006711409396"/>
    <n v="5"/>
    <s v="N° arranques"/>
    <n v="71"/>
    <s v="EJECUCIÓN"/>
    <s v="EJECUCIÓN"/>
    <s v="RS"/>
    <n v="823097"/>
    <d v="2019-07-15T00:00:00"/>
    <d v="2021-06-14T00:00:00"/>
    <n v="1"/>
    <s v="12-02-12-31-02"/>
    <n v="0"/>
    <n v="0"/>
    <n v="0"/>
    <n v="0"/>
    <n v="0"/>
    <n v="0"/>
    <n v="0"/>
    <n v="0"/>
    <n v="0"/>
    <n v="0"/>
    <n v="0"/>
    <n v="0"/>
    <n v="0"/>
    <n v="0"/>
    <s v="-"/>
    <n v="1070158"/>
    <n v="0"/>
    <n v="0"/>
    <n v="460336"/>
    <n v="579544"/>
    <n v="30278"/>
    <n v="0"/>
    <n v="0"/>
    <n v="0"/>
    <n v="0"/>
    <n v="0"/>
    <n v="1"/>
    <m/>
    <s v="NO"/>
    <s v="SECTORIAL"/>
    <s v="TIENE SÓLO EJECUCIÓN FÍSICA 2022 Y/O POSTERIORES"/>
    <s v="SI"/>
    <s v="NO"/>
  </r>
  <r>
    <x v="1"/>
    <n v="30413725"/>
    <s v="INSTALACIÓN SISTEMA AGUA POTABLE RURAL CHAURA, VILLARRICA"/>
    <x v="3"/>
    <s v="CAUTÍN"/>
    <x v="17"/>
    <s v="CHAURA"/>
    <s v="RURAL"/>
    <s v="SI"/>
    <n v="512"/>
    <n v="143"/>
    <n v="0.279296875"/>
    <n v="1"/>
    <s v="N° arranques"/>
    <n v="128"/>
    <s v="EJECUCIÓN"/>
    <s v="TERMINADO"/>
    <s v="RS"/>
    <n v="1032978"/>
    <d v="2018-02-23T00:00:00"/>
    <d v="2019-05-22T00:00:00"/>
    <n v="1"/>
    <s v="12-02-12-31-02"/>
    <n v="0"/>
    <n v="0"/>
    <n v="0"/>
    <n v="0"/>
    <n v="0"/>
    <n v="0"/>
    <n v="0"/>
    <n v="0"/>
    <n v="0"/>
    <n v="0"/>
    <n v="0"/>
    <n v="0"/>
    <n v="0"/>
    <n v="0"/>
    <s v="-"/>
    <n v="1032978"/>
    <n v="0"/>
    <n v="689651"/>
    <n v="343327"/>
    <n v="0"/>
    <n v="0"/>
    <n v="0"/>
    <n v="0"/>
    <n v="0"/>
    <n v="0"/>
    <n v="0"/>
    <n v="1"/>
    <m/>
    <s v="NO"/>
    <s v="SECTORIAL"/>
    <s v="FINALIZADA FÍSICA Y FINANCIERAMENTE"/>
    <s v="SI"/>
    <s v="NO"/>
  </r>
  <r>
    <x v="1"/>
    <n v="30460684"/>
    <s v="CONSTRUCCIÓN SISTEMA AGUA POTABLE RURAL RAYENCO AFUNALHUE, VILLARRICA"/>
    <x v="3"/>
    <s v="CAUTÍN"/>
    <x v="17"/>
    <s v="RAYENCO, AFUNALHUE"/>
    <s v="RURAL"/>
    <s v="SI"/>
    <n v="812"/>
    <n v="227"/>
    <n v="0.27955665024630544"/>
    <n v="13"/>
    <s v="N° arranques"/>
    <n v="203"/>
    <s v="EJECUCIÓN"/>
    <s v="EJECUCIÓN"/>
    <s v="RS"/>
    <n v="1027387"/>
    <d v="2018-06-16T00:00:00"/>
    <d v="2021-03-01T00:00:00"/>
    <n v="0.91"/>
    <s v="12-02-12-31-02"/>
    <n v="297000"/>
    <n v="0"/>
    <n v="0"/>
    <n v="108008"/>
    <n v="45800"/>
    <n v="45800"/>
    <n v="45800"/>
    <n v="45800"/>
    <n v="5792"/>
    <n v="0"/>
    <n v="0"/>
    <n v="0"/>
    <n v="0"/>
    <n v="297000"/>
    <n v="1"/>
    <n v="1518384"/>
    <n v="0"/>
    <n v="579558"/>
    <n v="230917"/>
    <n v="205455"/>
    <n v="205454"/>
    <n v="297000"/>
    <n v="0"/>
    <n v="0"/>
    <n v="0"/>
    <n v="0"/>
    <n v="0.8043973066101856"/>
    <m/>
    <s v="NO"/>
    <s v="SECTORIAL"/>
    <s v="TIENE SÓLO EJECUCIÓN FÍSICA 2022 Y/O POSTERIORES"/>
    <s v="SI"/>
    <s v="NO"/>
  </r>
  <r>
    <x v="1"/>
    <n v="30459967"/>
    <s v="REPOSICIÓN Y AMPLIACIÓN SISTEMA AGUA POTABLE RURAL LOS CONFINES, ANGOL"/>
    <x v="3"/>
    <s v="MALLECO"/>
    <x v="6"/>
    <s v="LOS CONFINES"/>
    <s v="RURAL"/>
    <s v="SI"/>
    <n v="706"/>
    <n v="14"/>
    <n v="1.9830028328611898E-2"/>
    <n v="0"/>
    <s v="N° arranques"/>
    <n v="168"/>
    <s v="EJECUCIÓN"/>
    <s v="EJECUCIÓN"/>
    <s v="RS"/>
    <n v="947906"/>
    <d v="2019-09-01T00:00:00"/>
    <d v="2021-11-25T00:00:00"/>
    <n v="0.43"/>
    <s v="12-02-12-31-02"/>
    <n v="76105"/>
    <n v="0"/>
    <n v="0"/>
    <n v="0"/>
    <n v="0"/>
    <n v="0"/>
    <n v="0"/>
    <n v="0"/>
    <n v="0"/>
    <n v="0"/>
    <n v="0"/>
    <n v="0"/>
    <n v="76105"/>
    <n v="76105"/>
    <n v="1"/>
    <n v="490101"/>
    <n v="0"/>
    <n v="0"/>
    <n v="128240"/>
    <n v="285756"/>
    <n v="0"/>
    <n v="76105"/>
    <n v="0"/>
    <n v="0"/>
    <n v="0"/>
    <n v="0"/>
    <n v="0.84471568105349715"/>
    <m/>
    <s v="NO"/>
    <s v="SECTORIAL"/>
    <s v="TIENE SÓLO EJECUCIÓN FÍSICA 2022 Y/O POSTERIORES"/>
    <s v="SI"/>
    <s v="NO"/>
  </r>
  <r>
    <x v="1"/>
    <n v="30044873"/>
    <s v="REPOSICIÓN PARCIAL SISTEMA AGUA POTABLE RURAL PAILAHUEQUE, ERCILLA"/>
    <x v="3"/>
    <s v="MALLECO"/>
    <x v="18"/>
    <s v="PAILAHUEQUE"/>
    <s v="RURAL"/>
    <s v="SI"/>
    <n v="2335"/>
    <n v="1240"/>
    <n v="0.53104925053533192"/>
    <n v="0"/>
    <s v="N° arranques"/>
    <n v="556"/>
    <s v="EJECUCIÓN"/>
    <s v="EJECUCIÓN"/>
    <s v="RS"/>
    <n v="1529289"/>
    <d v="2020-08-01T00:00:00"/>
    <d v="2021-09-07T00:00:00"/>
    <n v="1"/>
    <s v="12-02-12-31-02"/>
    <n v="0"/>
    <n v="0"/>
    <n v="0"/>
    <n v="0"/>
    <n v="0"/>
    <n v="0"/>
    <n v="0"/>
    <n v="0"/>
    <n v="0"/>
    <n v="0"/>
    <n v="0"/>
    <n v="0"/>
    <n v="0"/>
    <n v="0"/>
    <s v="-"/>
    <n v="1656809"/>
    <n v="0"/>
    <n v="0"/>
    <n v="0"/>
    <n v="1023624"/>
    <n v="633185"/>
    <n v="0"/>
    <n v="0"/>
    <n v="0"/>
    <n v="0"/>
    <n v="0"/>
    <n v="1"/>
    <m/>
    <s v="NO"/>
    <s v="SECTORIAL"/>
    <s v="TIENE SÓLO EJECUCIÓN FÍSICA 2022 Y/O POSTERIORES"/>
    <s v="SI"/>
    <s v="NO"/>
  </r>
  <r>
    <x v="1"/>
    <n v="30044132"/>
    <s v="INSTALACIÓN SISTEMA AGUA POTABLE RURAL LOS MORROS, LUMACO"/>
    <x v="3"/>
    <s v="MALLECO"/>
    <x v="8"/>
    <s v="LOS MORROS"/>
    <s v="RURAL"/>
    <s v="SI"/>
    <n v="806"/>
    <n v="356"/>
    <n v="0.44168734491315137"/>
    <n v="2"/>
    <s v="N° arranques"/>
    <n v="192"/>
    <s v="EJECUCIÓN"/>
    <s v="EJECUCIÓN"/>
    <s v="RS"/>
    <n v="1955115"/>
    <d v="2020-08-01T00:00:00"/>
    <d v="2021-10-29T00:00:00"/>
    <n v="1"/>
    <s v="12-02-12-31-02"/>
    <n v="0"/>
    <n v="0"/>
    <n v="0"/>
    <n v="0"/>
    <n v="0"/>
    <n v="0"/>
    <n v="0"/>
    <n v="0"/>
    <n v="0"/>
    <n v="0"/>
    <n v="0"/>
    <n v="0"/>
    <n v="0"/>
    <n v="0"/>
    <s v="-"/>
    <n v="2033422"/>
    <n v="0"/>
    <n v="0"/>
    <n v="0"/>
    <n v="1213898"/>
    <n v="819524"/>
    <n v="0"/>
    <n v="0"/>
    <n v="0"/>
    <n v="0"/>
    <n v="0"/>
    <n v="1"/>
    <m/>
    <s v="NO"/>
    <s v="SECTORIAL"/>
    <s v="TIENE SÓLO EJECUCIÓN FÍSICA 2022 Y/O POSTERIORES"/>
    <s v="SI"/>
    <s v="NO"/>
  </r>
  <r>
    <x v="1"/>
    <n v="40003105"/>
    <s v="CONSERVACIÓN SISTEMA AGUA POTABLE RURAL TIJERAL RENAICO"/>
    <x v="3"/>
    <s v="MALLECO"/>
    <x v="19"/>
    <s v="TIJERAL"/>
    <s v="RURAL"/>
    <s v="SI"/>
    <n v="3000"/>
    <n v="1330"/>
    <n v="0.44333333333333336"/>
    <n v="0"/>
    <s v="N° arranques"/>
    <n v="50"/>
    <s v="EJECUCIÓN"/>
    <s v="TERMINADO"/>
    <s v="RS"/>
    <n v="563615.34"/>
    <d v="2018-08-23T00:00:00"/>
    <d v="2019-09-20T00:00:00"/>
    <n v="1"/>
    <s v="12-02-12-31-02"/>
    <n v="0"/>
    <n v="0"/>
    <n v="0"/>
    <n v="0"/>
    <n v="0"/>
    <n v="0"/>
    <n v="0"/>
    <n v="0"/>
    <n v="0"/>
    <n v="0"/>
    <n v="0"/>
    <n v="0"/>
    <n v="0"/>
    <n v="0"/>
    <s v="-"/>
    <n v="563615"/>
    <n v="0"/>
    <n v="498730"/>
    <n v="64885"/>
    <n v="0"/>
    <n v="0"/>
    <n v="0"/>
    <n v="0"/>
    <n v="0"/>
    <n v="0"/>
    <n v="0"/>
    <n v="1"/>
    <m/>
    <s v="NO"/>
    <s v="SECTORIAL"/>
    <s v="FINALIZADA FÍSICA Y FINANCIERAMENTE"/>
    <s v="SI"/>
    <s v="NO"/>
  </r>
  <r>
    <x v="1"/>
    <n v="40001909"/>
    <s v="INSTALACIÓN SISTEMA AGUA POTABLE RURAL EL BOYE, SECTORES CHUFQUÉN Y TERPELLE, TRAIGUÉN"/>
    <x v="3"/>
    <s v="MALLECO"/>
    <x v="20"/>
    <s v="EL BOYE"/>
    <s v="RURAL"/>
    <s v="SI"/>
    <n v="1579"/>
    <n v="466"/>
    <n v="0.29512349588347053"/>
    <n v="5"/>
    <s v="N° arranques"/>
    <n v="376"/>
    <s v="EJECUCIÓN"/>
    <s v="EJECUCIÓN"/>
    <s v="RS"/>
    <n v="3311827"/>
    <d v="2019-10-10T00:00:00"/>
    <d v="2021-05-05T00:00:00"/>
    <n v="0.91"/>
    <s v="12-02-12-31-02"/>
    <n v="370702"/>
    <n v="0"/>
    <n v="0"/>
    <n v="0"/>
    <n v="114500"/>
    <n v="57250"/>
    <n v="57250"/>
    <n v="57250"/>
    <n v="57250"/>
    <n v="27202"/>
    <n v="0"/>
    <n v="0"/>
    <n v="0"/>
    <n v="370702"/>
    <n v="1"/>
    <n v="4083844"/>
    <n v="0"/>
    <n v="0"/>
    <n v="0"/>
    <n v="2046041"/>
    <n v="1667101"/>
    <n v="370702"/>
    <n v="0"/>
    <n v="0"/>
    <n v="0"/>
    <n v="0"/>
    <n v="0.90922718889360121"/>
    <m/>
    <s v="NO"/>
    <s v="SECTORIAL"/>
    <s v="TIENE SÓLO EJECUCIÓN FÍSICA 2022 Y/O POSTERIORES"/>
    <s v="SI"/>
    <s v="NO"/>
  </r>
  <r>
    <x v="1"/>
    <n v="30045445"/>
    <s v="REPOSICIÓN PARCIAL HUALACURA"/>
    <x v="3"/>
    <s v="CAUTÍN"/>
    <x v="14"/>
    <s v="HUALACURA"/>
    <s v="RURAL"/>
    <s v="MIXTO"/>
    <n v="544"/>
    <n v="425.952"/>
    <n v="0.78300000000000003"/>
    <n v="4"/>
    <s v="N° arranques"/>
    <n v="132"/>
    <s v="EJECUCIÓN"/>
    <s v="ADJUDICADO"/>
    <s v="RS"/>
    <n v="847210"/>
    <d v="2020-02-01T00:00:00"/>
    <d v="2022-02-02T00:00:00"/>
    <n v="0.84"/>
    <s v="12-02-12-31-02"/>
    <n v="362583"/>
    <n v="0"/>
    <n v="0"/>
    <n v="124336"/>
    <n v="34350"/>
    <n v="34350"/>
    <n v="34350"/>
    <n v="45800"/>
    <n v="45800"/>
    <n v="43597"/>
    <n v="0"/>
    <n v="0"/>
    <n v="0"/>
    <n v="362583"/>
    <n v="1"/>
    <n v="1477677"/>
    <n v="0"/>
    <n v="0"/>
    <n v="0"/>
    <n v="0"/>
    <n v="1115094"/>
    <n v="362583"/>
    <n v="0"/>
    <n v="0"/>
    <n v="0"/>
    <n v="0"/>
    <n v="0.75462634933074002"/>
    <m/>
    <s v="NO"/>
    <s v="SECTORIAL"/>
    <s v="TIENE SÓLO EJECUCIÓN FÍSICA 2022 Y/O POSTERIORES"/>
    <s v="SI"/>
    <s v="NO"/>
  </r>
  <r>
    <x v="1"/>
    <n v="40008030"/>
    <s v="MEJORAMIENTO SISTEMA DE AGUA POTABLE RURAL MALLIN DEL TREILE"/>
    <x v="3"/>
    <s v="MALLECO"/>
    <x v="21"/>
    <s v="MALLIN DEL TREILE"/>
    <s v="RURAL"/>
    <s v="MIXTO"/>
    <n v="756"/>
    <n v="694.76400000000001"/>
    <n v="0.91900000000000004"/>
    <n v="1"/>
    <s v="N° arranques"/>
    <n v="180"/>
    <s v="EJECUCIÓN"/>
    <s v="EJECUCIÓN"/>
    <s v="RS"/>
    <n v="1145436"/>
    <d v="2020-09-01T00:00:00"/>
    <d v="2021-07-29T00:00:00"/>
    <n v="1"/>
    <s v="12-02-12-31-02"/>
    <n v="0"/>
    <n v="0"/>
    <n v="0"/>
    <n v="0"/>
    <n v="0"/>
    <n v="0"/>
    <n v="0"/>
    <n v="0"/>
    <n v="0"/>
    <n v="0"/>
    <n v="0"/>
    <n v="0"/>
    <n v="0"/>
    <n v="0"/>
    <s v="-"/>
    <n v="1355865"/>
    <n v="0"/>
    <n v="0"/>
    <n v="0"/>
    <n v="240450"/>
    <n v="1115415"/>
    <n v="0"/>
    <n v="0"/>
    <n v="0"/>
    <n v="0"/>
    <n v="0"/>
    <n v="1"/>
    <m/>
    <s v="NO"/>
    <s v="SECTORIAL"/>
    <s v="TIENE SÓLO EJECUCIÓN FÍSICA 2022 Y/O POSTERIORES"/>
    <s v="SI"/>
    <s v="NO"/>
  </r>
  <r>
    <x v="1"/>
    <s v="30101514-0"/>
    <s v="REPOSICIÓN PARCIAL SISTEMA DE AGUA POTABLE RURAL TRIHUECHE Y AMPLIACIÓN A VILLA BALDOMERO"/>
    <x v="3"/>
    <s v="CAUTÍN"/>
    <x v="14"/>
    <s v="TRIHUECHE"/>
    <s v="RURAL"/>
    <s v="MIXTO"/>
    <n v="663"/>
    <n v="519.12900000000002"/>
    <n v="0.78300000000000003"/>
    <n v="3"/>
    <s v="N° arranques"/>
    <n v="158"/>
    <s v="EJECUCIÓN"/>
    <s v="ADJUDICADO"/>
    <s v="RS"/>
    <n v="521194"/>
    <d v="2021-03-31T00:00:00"/>
    <d v="2021-10-04T00:00:00"/>
    <n v="0.81"/>
    <s v="12-02-12-31-02"/>
    <n v="333382"/>
    <n v="0"/>
    <n v="0"/>
    <n v="68492"/>
    <n v="30915"/>
    <n v="30915"/>
    <n v="30915"/>
    <n v="30915"/>
    <n v="30915"/>
    <n v="30915"/>
    <n v="30915"/>
    <n v="30915"/>
    <n v="17570"/>
    <n v="333382"/>
    <n v="1"/>
    <n v="938703"/>
    <n v="0"/>
    <n v="0"/>
    <n v="0"/>
    <n v="0"/>
    <n v="605321"/>
    <n v="333382"/>
    <n v="0"/>
    <n v="0"/>
    <n v="0"/>
    <n v="0"/>
    <n v="0.644848264040916"/>
    <m/>
    <s v="NO"/>
    <s v="SECTORIAL"/>
    <s v="TIENE SÓLO EJECUCIÓN FÍSICA 2022 Y/O POSTERIORES"/>
    <s v="SI"/>
    <s v="NO"/>
  </r>
  <r>
    <x v="1"/>
    <n v="40000183"/>
    <s v="MEJORAMIENTO Y AMPLIACIÓN SISTEMA DE AGUA POTABLE RURAL TRANAPUENTE"/>
    <x v="3"/>
    <s v="CAUTÍN"/>
    <x v="1"/>
    <s v="TRANAPUENTE"/>
    <s v="URBANO"/>
    <s v="MIXTO"/>
    <n v="378"/>
    <n v="298.99799999999999"/>
    <n v="0.79100000000000004"/>
    <n v="1"/>
    <s v="N° arranques"/>
    <n v="90"/>
    <s v="EJECUCIÓN"/>
    <s v="EJECUCIÓN"/>
    <s v="RS"/>
    <n v="423271"/>
    <d v="2021-02-01T00:00:00"/>
    <d v="2021-08-04T00:00:00"/>
    <n v="1"/>
    <s v="12-02-12-31-02"/>
    <n v="0"/>
    <n v="0"/>
    <n v="0"/>
    <n v="0"/>
    <n v="0"/>
    <n v="0"/>
    <n v="0"/>
    <n v="0"/>
    <n v="0"/>
    <n v="0"/>
    <n v="0"/>
    <n v="0"/>
    <n v="0"/>
    <n v="0"/>
    <s v="-"/>
    <n v="553807"/>
    <n v="0"/>
    <n v="0"/>
    <n v="0"/>
    <n v="0"/>
    <n v="553807"/>
    <n v="0"/>
    <n v="0"/>
    <n v="0"/>
    <n v="0"/>
    <n v="0"/>
    <n v="1"/>
    <m/>
    <s v="NO"/>
    <s v="SECTORIAL"/>
    <s v="TIENE SÓLO EJECUCIÓN FÍSICA 2022 Y/O POSTERIORES"/>
    <s v="SI"/>
    <s v="NO"/>
  </r>
  <r>
    <x v="1"/>
    <n v="30096766"/>
    <s v="CONSTRUCCIÓN SISTEMA DE AGUA POTABLE RURAL PELON MAPU"/>
    <x v="3"/>
    <s v="MALLECO"/>
    <x v="22"/>
    <s v="PELON MAPU"/>
    <s v="RURAL"/>
    <s v="MIXTO"/>
    <n v="777"/>
    <n v="683.76"/>
    <n v="0.88"/>
    <n v="6"/>
    <s v="N° arranques"/>
    <n v="185"/>
    <s v="EJECUCIÓN"/>
    <s v="PREPARACIÓN ANTECEDENTES LICITACIÓN"/>
    <s v="RS"/>
    <n v="1586826"/>
    <d v="2021-10-11T00:00:00"/>
    <d v="2022-04-25T00:00:00"/>
    <n v="0.4"/>
    <s v="12-02-12-31-02"/>
    <n v="1519342"/>
    <n v="0"/>
    <n v="0"/>
    <n v="351713"/>
    <n v="148850"/>
    <n v="148850"/>
    <n v="148850"/>
    <n v="148850"/>
    <n v="148850"/>
    <n v="148850"/>
    <n v="148850"/>
    <n v="48850"/>
    <n v="76829"/>
    <n v="1519342"/>
    <n v="1"/>
    <n v="1709761"/>
    <n v="0"/>
    <n v="0"/>
    <n v="0"/>
    <n v="0"/>
    <n v="190419"/>
    <n v="1519342"/>
    <n v="0"/>
    <n v="0"/>
    <n v="0"/>
    <n v="0"/>
    <n v="0.11137170633790337"/>
    <m/>
    <s v="NO"/>
    <s v="SECTORIAL"/>
    <s v="TIENE SÓLO EJECUCIÓN FÍSICA 2022 Y/O POSTERIORES"/>
    <s v="SI"/>
    <s v="NO"/>
  </r>
  <r>
    <x v="1"/>
    <n v="30472185"/>
    <s v="INSTALACIÓN SISTEMA DE AGUA POTABLE RURAL LINCO ORIENTE Y PONIENTE"/>
    <x v="3"/>
    <s v="MALLECO"/>
    <x v="23"/>
    <s v="LINCO "/>
    <s v="RURAL"/>
    <s v="MIXTO"/>
    <n v="424"/>
    <n v="294.68"/>
    <n v="0.69499999999999995"/>
    <n v="30"/>
    <s v="N° arranques"/>
    <n v="101"/>
    <s v="EJECUCIÓN"/>
    <s v="PREPARACIÓN ANTECEDENTES LICITACIÓN"/>
    <s v="RS"/>
    <n v="1425284"/>
    <d v="2021-08-15T00:00:00"/>
    <d v="2022-05-26T00:00:00"/>
    <n v="0"/>
    <s v="12-02-12-31-02"/>
    <n v="458000"/>
    <n v="0"/>
    <n v="0"/>
    <n v="0"/>
    <n v="0"/>
    <n v="0"/>
    <n v="0"/>
    <n v="0"/>
    <n v="0"/>
    <n v="114500"/>
    <n v="114500"/>
    <n v="114500"/>
    <n v="114500"/>
    <n v="458000"/>
    <n v="1"/>
    <n v="458000"/>
    <n v="0"/>
    <n v="0"/>
    <n v="0"/>
    <n v="0"/>
    <n v="0"/>
    <n v="458000"/>
    <n v="0"/>
    <n v="0"/>
    <n v="0"/>
    <n v="0"/>
    <n v="0"/>
    <m/>
    <s v="NO"/>
    <s v="SECTORIAL"/>
    <s v="TIENE SÓLO EJECUCIÓN FÍSICA 2022 Y/O POSTERIORES"/>
    <s v="SI"/>
    <s v="NO"/>
  </r>
  <r>
    <x v="1"/>
    <n v="212049"/>
    <s v="CONSTRUCCIÓN PROYECTOS AGUA POTABLE RURAL IX REGIÓN (2018 - 2026): CÓDIGO MOP 212049"/>
    <x v="3"/>
    <s v="TODAS"/>
    <x v="9"/>
    <s v="N/A"/>
    <s v="RURAL"/>
    <s v="SI"/>
    <n v="26184"/>
    <n v="8902"/>
    <n v="0.33997861289337"/>
    <n v="148"/>
    <s v="N° arranques"/>
    <n v="6546"/>
    <s v="EJECUCIÓN"/>
    <s v="PREPARACIÓN ANTECEDENTES LICITACIÓN"/>
    <s v="N/A"/>
    <n v="99162354"/>
    <d v="2019-01-02T00:00:00"/>
    <d v="2026-12-01T00:00:00"/>
    <s v="N/A"/>
    <s v="12-02-12-31-02"/>
    <n v="0"/>
    <n v="0"/>
    <n v="0"/>
    <n v="0"/>
    <n v="0"/>
    <n v="0"/>
    <n v="0"/>
    <n v="0"/>
    <n v="0"/>
    <n v="0"/>
    <n v="0"/>
    <n v="0"/>
    <n v="0"/>
    <n v="0"/>
    <s v="-"/>
    <n v="82632742"/>
    <n v="0"/>
    <n v="0"/>
    <n v="3900000"/>
    <n v="11132742"/>
    <n v="0"/>
    <n v="0"/>
    <n v="16900000"/>
    <n v="16900000"/>
    <n v="16900000"/>
    <n v="16900000"/>
    <n v="0.18192234259877277"/>
    <m/>
    <s v="NO"/>
    <s v="SECTORIAL"/>
    <s v="TIENE SÓLO EJECUCIÓN FÍSICA 2022 Y/O POSTERIORES"/>
    <s v="SI"/>
    <s v="NO"/>
  </r>
  <r>
    <x v="2"/>
    <n v="30125120"/>
    <s v="MEJORAMIENTO BORDE COSTERO NEHUENTUE, CARAHUE"/>
    <x v="4"/>
    <s v="CAUTÍN"/>
    <x v="1"/>
    <s v="NEHUENTUE "/>
    <s v="URBANO"/>
    <s v="MIXTO"/>
    <n v="24533"/>
    <n v="9842"/>
    <n v="0.40117392899360044"/>
    <n v="88"/>
    <s v="metros lineales"/>
    <n v="700"/>
    <s v="DISEÑO ARQUITECTURA/INGENIERÍA"/>
    <s v="EJECUCIÓN"/>
    <s v="N/A"/>
    <n v="0"/>
    <d v="2018-12-01T00:00:00"/>
    <d v="2020-12-01T00:00:00"/>
    <n v="0.2"/>
    <s v="12-02-06-31-02"/>
    <n v="0"/>
    <m/>
    <m/>
    <m/>
    <m/>
    <m/>
    <m/>
    <m/>
    <m/>
    <m/>
    <m/>
    <m/>
    <m/>
    <n v="0"/>
    <s v="-"/>
    <n v="1460000"/>
    <n v="60000"/>
    <n v="0"/>
    <n v="0"/>
    <n v="0"/>
    <n v="0"/>
    <n v="0"/>
    <n v="10"/>
    <n v="1399990"/>
    <n v="0"/>
    <n v="0"/>
    <n v="4.1095890410958902E-2"/>
    <s v="No se incluyo en presupuesto 2022, por cambio de priorizacion por parte del Municipio"/>
    <s v="NO"/>
    <s v="SECTORIAL"/>
    <s v="TIENE SÓLO EJECUCIÓN FÍSICA 2022 Y/O POSTERIORES"/>
    <s v="SI"/>
    <s v="NO"/>
  </r>
  <r>
    <x v="2"/>
    <n v="30482320"/>
    <s v="MEJORAMIENTO BORDE COSTERO SECTOR CENDYR NÁUTICO DE CARAHUE"/>
    <x v="4"/>
    <s v="CAUTÍN"/>
    <x v="1"/>
    <s v="CARAHUE"/>
    <s v="URBANO"/>
    <s v="MIXTO"/>
    <n v="24533"/>
    <n v="9842"/>
    <n v="0.40117392899360044"/>
    <n v="88"/>
    <s v="metros lineales"/>
    <n v="200"/>
    <s v="PREFACTIBILIDAD"/>
    <s v="TERMINADO"/>
    <s v="N/A"/>
    <n v="50000"/>
    <d v="2019-07-17T00:00:00"/>
    <d v="2019-12-31T00:00:00"/>
    <n v="1"/>
    <s v="12-02-06-31-02"/>
    <n v="208800"/>
    <m/>
    <m/>
    <m/>
    <m/>
    <m/>
    <m/>
    <m/>
    <m/>
    <m/>
    <m/>
    <n v="158800"/>
    <n v="50000"/>
    <n v="208800"/>
    <n v="1"/>
    <n v="1922737"/>
    <n v="0"/>
    <n v="10"/>
    <n v="36933"/>
    <n v="10"/>
    <n v="10"/>
    <n v="208800"/>
    <n v="1676974"/>
    <n v="0"/>
    <n v="0"/>
    <n v="0"/>
    <n v="1.9224158062179069E-2"/>
    <m/>
    <s v="NO"/>
    <s v="SECTORIAL"/>
    <s v="TIENE SÓLO EJECUCIÓN FÍSICA 2022 Y/O POSTERIORES"/>
    <s v="SI"/>
    <s v="NO"/>
  </r>
  <r>
    <x v="2"/>
    <n v="30486624"/>
    <s v="CONSTRUCCIÓN EMBARCADERO TURÍSTICO TRANAPUENTE"/>
    <x v="4"/>
    <s v="CAUTÍN"/>
    <x v="1"/>
    <s v="TRANAPUENTE"/>
    <s v="RURAL"/>
    <s v="MIXTO"/>
    <n v="24533"/>
    <n v="9842"/>
    <n v="0.40117392899360044"/>
    <n v="88"/>
    <s v="metros lineales"/>
    <n v="72"/>
    <s v="PREFACTIBILIDAD"/>
    <s v="TERMINADO"/>
    <s v="N/A"/>
    <n v="50000"/>
    <d v="2019-07-17T00:00:00"/>
    <d v="2019-12-31T00:00:00"/>
    <n v="1"/>
    <s v="12-02-06-31-02"/>
    <n v="0"/>
    <m/>
    <m/>
    <m/>
    <m/>
    <m/>
    <m/>
    <m/>
    <m/>
    <m/>
    <m/>
    <m/>
    <m/>
    <n v="0"/>
    <s v="-"/>
    <n v="536943"/>
    <n v="0"/>
    <n v="10"/>
    <n v="36933"/>
    <n v="0"/>
    <n v="0"/>
    <n v="0"/>
    <n v="0"/>
    <n v="100000"/>
    <n v="400000"/>
    <n v="0"/>
    <n v="6.8802461341334178E-2"/>
    <m/>
    <s v="NO"/>
    <s v="SECTORIAL"/>
    <s v="TIENE SÓLO EJECUCIÓN FÍSICA 2022 Y/O POSTERIORES"/>
    <s v="SI"/>
    <s v="NO"/>
  </r>
  <r>
    <x v="2"/>
    <n v="30486625"/>
    <s v="CONSTRUCCIÓN EMBARCADEROS RÍO MONCUL, CARAHUE"/>
    <x v="4"/>
    <s v="CAUTÍN"/>
    <x v="1"/>
    <s v="MONCUL"/>
    <s v="RURAL"/>
    <s v="SI"/>
    <n v="24533"/>
    <n v="9842"/>
    <n v="0.40117392899360044"/>
    <n v="88"/>
    <s v="Otro"/>
    <n v="2"/>
    <s v="PERFIL"/>
    <s v="EJECUCIÓN"/>
    <s v="N/A"/>
    <n v="0"/>
    <d v="2018-06-06T00:00:00"/>
    <d v="2020-12-15T00:00:00"/>
    <n v="0.05"/>
    <s v="12-02-06-31-02"/>
    <n v="0"/>
    <m/>
    <m/>
    <m/>
    <m/>
    <m/>
    <m/>
    <m/>
    <m/>
    <m/>
    <m/>
    <m/>
    <m/>
    <n v="0"/>
    <s v="-"/>
    <n v="300000"/>
    <n v="0"/>
    <n v="0"/>
    <n v="0"/>
    <n v="0"/>
    <n v="0"/>
    <n v="0"/>
    <n v="0"/>
    <n v="0"/>
    <n v="100000"/>
    <n v="200000"/>
    <n v="0"/>
    <m/>
    <s v="NO"/>
    <s v="SECTORIAL"/>
    <s v="TIENE SÓLO EJECUCIÓN FÍSICA 2022 Y/O POSTERIORES"/>
    <s v="SI"/>
    <s v="NO"/>
  </r>
  <r>
    <x v="2"/>
    <n v="30133906"/>
    <s v="MEJORAMIENTO BORDE COSTERO PUERTO SAAVEDRA"/>
    <x v="4"/>
    <s v="CAUTÍN"/>
    <x v="24"/>
    <s v="PTO SAAVEDRA"/>
    <s v="URBANO"/>
    <s v="MIXTO"/>
    <n v="12450"/>
    <n v="9827"/>
    <n v="0.78931726907630517"/>
    <n v="93"/>
    <s v="metros lineales"/>
    <n v="800"/>
    <s v="EJECUCIÓN"/>
    <s v="EJECUCIÓN"/>
    <s v="RS"/>
    <n v="3961803"/>
    <d v="2017-12-12T00:00:00"/>
    <d v="2022-12-01T00:00:00"/>
    <n v="0.8"/>
    <s v="12-02-06-31-02"/>
    <n v="636362"/>
    <n v="0"/>
    <n v="195131"/>
    <n v="113941"/>
    <n v="203965"/>
    <n v="60644"/>
    <n v="160158"/>
    <m/>
    <m/>
    <m/>
    <m/>
    <m/>
    <m/>
    <n v="733839"/>
    <n v="1"/>
    <n v="4356015"/>
    <n v="10"/>
    <n v="1327874"/>
    <n v="323939"/>
    <n v="642960"/>
    <n v="1327393"/>
    <n v="733839"/>
    <n v="0"/>
    <n v="0"/>
    <n v="0"/>
    <n v="0"/>
    <n v="0.83153432667242877"/>
    <s v="la Inversion 2022 es mayor a la programada inicialmente por modificaciones de obra.Modificar  INVERSION DE EJECUCION PARA AÑO 2022."/>
    <s v="NO"/>
    <s v="SECTORIAL"/>
    <s v="TIENE SÓLO EJECUCIÓN FÍSICA 2022 Y/O POSTERIORES"/>
    <s v="SI"/>
    <s v="NO"/>
  </r>
  <r>
    <x v="2"/>
    <n v="30486627"/>
    <s v="MEJORAMIENTO BORDE COSTERO PUERTO DOMÍNGUEZ, LAGO BUDI"/>
    <x v="4"/>
    <s v="CAUTÍN"/>
    <x v="24"/>
    <s v="PUERTO DOMINGUEZ"/>
    <s v="URBANO"/>
    <s v="SI"/>
    <n v="12450"/>
    <n v="9827"/>
    <n v="0.78931726907630517"/>
    <n v="93"/>
    <s v="metros lineales"/>
    <n v="200"/>
    <s v="PREFACTIBILIDAD"/>
    <s v="TERMINADO"/>
    <s v="N/A"/>
    <n v="50000"/>
    <d v="2019-07-17T00:00:00"/>
    <d v="2019-12-31T00:00:00"/>
    <n v="1"/>
    <s v="12-02-06-31-02"/>
    <n v="0"/>
    <m/>
    <m/>
    <m/>
    <m/>
    <m/>
    <m/>
    <m/>
    <m/>
    <m/>
    <m/>
    <m/>
    <m/>
    <n v="0"/>
    <s v="-"/>
    <n v="1036943"/>
    <n v="0"/>
    <n v="10"/>
    <n v="36933"/>
    <n v="0"/>
    <n v="0"/>
    <n v="0"/>
    <n v="0"/>
    <n v="0"/>
    <n v="600000"/>
    <n v="400000"/>
    <n v="3.5626837733607343E-2"/>
    <m/>
    <s v="NO"/>
    <s v="SECTORIAL"/>
    <s v="TIENE SÓLO EJECUCIÓN FÍSICA 2022 Y/O POSTERIORES"/>
    <s v="SI"/>
    <s v="NO"/>
  </r>
  <r>
    <x v="2"/>
    <n v="30486628"/>
    <s v="CONSTRUCCIÓN EMBARCADEROS LAGO BUDI, SAAVEDRA (CONSTRUCCIÓN MUELLE PARA TURISMO EN BOCA BUDI)"/>
    <x v="4"/>
    <s v="CAUTÍN"/>
    <x v="24"/>
    <s v="LAGO BUDI"/>
    <s v="RURAL"/>
    <s v="SI"/>
    <n v="12450"/>
    <n v="9827"/>
    <n v="0.78931726907630517"/>
    <n v="93"/>
    <s v="metros lineales"/>
    <n v="72"/>
    <s v="PERFIL"/>
    <s v="EJECUCIÓN"/>
    <s v="N/A"/>
    <n v="0"/>
    <d v="2018-06-06T00:00:00"/>
    <d v="2020-12-31T00:00:00"/>
    <n v="0"/>
    <s v="12-02-06-31-02"/>
    <n v="0"/>
    <m/>
    <m/>
    <m/>
    <m/>
    <m/>
    <m/>
    <m/>
    <m/>
    <m/>
    <m/>
    <m/>
    <m/>
    <n v="0"/>
    <s v="-"/>
    <n v="600000"/>
    <n v="0"/>
    <n v="0"/>
    <n v="0"/>
    <n v="0"/>
    <n v="0"/>
    <n v="0"/>
    <n v="0"/>
    <n v="0"/>
    <n v="300000"/>
    <n v="300000"/>
    <n v="0"/>
    <m/>
    <s v="NO"/>
    <s v="SECTORIAL"/>
    <s v="TIENE SÓLO EJECUCIÓN FÍSICA 2022 Y/O POSTERIORES"/>
    <s v="SI"/>
    <s v="NO"/>
  </r>
  <r>
    <x v="2"/>
    <n v="30486188"/>
    <s v="MEJORAMIENTO BORDE COSTERO PLAYA PORMA, TEODORO SCHMIDT"/>
    <x v="4"/>
    <s v="CAUTÍN"/>
    <x v="16"/>
    <s v="PORMA"/>
    <s v="RURAL"/>
    <s v="SI"/>
    <n v="15045"/>
    <n v="7880"/>
    <n v="0.52376204719175801"/>
    <n v="70"/>
    <s v="metros lineales"/>
    <n v="200"/>
    <s v="DISEÑO ARQUITECTURA/INGENIERÍA"/>
    <s v="EJECUCIÓN"/>
    <s v="N/A"/>
    <n v="0"/>
    <d v="2018-06-30T00:00:00"/>
    <d v="2021-12-30T00:00:00"/>
    <n v="0.35"/>
    <s v="12-02-06-31-02"/>
    <n v="0"/>
    <m/>
    <m/>
    <m/>
    <m/>
    <m/>
    <m/>
    <m/>
    <m/>
    <m/>
    <m/>
    <m/>
    <m/>
    <n v="0"/>
    <s v="-"/>
    <n v="0"/>
    <n v="0"/>
    <n v="0"/>
    <n v="0"/>
    <n v="0"/>
    <n v="0"/>
    <n v="0"/>
    <n v="0"/>
    <n v="0"/>
    <n v="0"/>
    <n v="0"/>
    <s v="-"/>
    <m/>
    <s v="SI"/>
    <s v="SECTORIAL"/>
    <s v="TIENE SÓLO EJECUCIÓN FÍSICA 2022 Y/O POSTERIORES"/>
    <s v="SI"/>
    <s v="NO"/>
  </r>
  <r>
    <x v="2"/>
    <n v="30486631"/>
    <s v="CONSTRUCCIÓN PUNTO DE DESEMBARQUE PESCA RECREATIVA RÍO TOLTÉN"/>
    <x v="4"/>
    <s v="CAUTÍN"/>
    <x v="16"/>
    <s v="N/A"/>
    <s v="RURAL"/>
    <s v="SI"/>
    <n v="9722"/>
    <n v="4118"/>
    <n v="0.42357539600905164"/>
    <n v="70"/>
    <s v="metros lineales"/>
    <n v="144"/>
    <s v="PERFIL"/>
    <s v="EJECUCIÓN"/>
    <s v="N/A"/>
    <n v="0"/>
    <d v="2018-12-01T00:00:00"/>
    <d v="2021-12-30T00:00:00"/>
    <n v="0.1"/>
    <s v="12-02-06-31-02"/>
    <n v="0"/>
    <m/>
    <m/>
    <m/>
    <m/>
    <m/>
    <m/>
    <m/>
    <m/>
    <m/>
    <m/>
    <m/>
    <m/>
    <n v="0"/>
    <s v="-"/>
    <n v="0"/>
    <n v="0"/>
    <n v="0"/>
    <n v="0"/>
    <n v="0"/>
    <n v="0"/>
    <n v="0"/>
    <n v="0"/>
    <n v="0"/>
    <n v="0"/>
    <n v="0"/>
    <s v="-"/>
    <m/>
    <s v="SI"/>
    <s v="SECTORIAL"/>
    <s v="TIENE SÓLO EJECUCIÓN FÍSICA 2022 Y/O POSTERIORES"/>
    <s v="SI"/>
    <s v="NO"/>
  </r>
  <r>
    <x v="2"/>
    <n v="30132531"/>
    <s v="MEJORAMIENTO BORDE COSTERO SECTOR QUEULE, TOLTÉN"/>
    <x v="4"/>
    <s v="CAUTÍN"/>
    <x v="4"/>
    <s v="QUEULE"/>
    <s v="URBANO"/>
    <s v="SI"/>
    <n v="9722"/>
    <n v="4118"/>
    <n v="0.42357539600905164"/>
    <n v="43"/>
    <s v="metros lineales"/>
    <n v="1000"/>
    <s v="PREFACTIBILIDAD"/>
    <s v="EJECUCIÓN"/>
    <s v="RS"/>
    <n v="82002"/>
    <d v="2020-07-09T00:00:00"/>
    <d v="2021-07-14T00:00:00"/>
    <n v="0.70650000000000002"/>
    <s v="12-02-06-31-02"/>
    <n v="0"/>
    <m/>
    <m/>
    <m/>
    <m/>
    <m/>
    <m/>
    <m/>
    <m/>
    <m/>
    <m/>
    <m/>
    <m/>
    <n v="0"/>
    <s v="-"/>
    <n v="5042962"/>
    <n v="0"/>
    <n v="0"/>
    <n v="0"/>
    <n v="42972"/>
    <n v="0"/>
    <n v="0"/>
    <n v="0"/>
    <n v="2000000"/>
    <n v="1500000"/>
    <n v="1499990"/>
    <n v="8.5211825907076048E-3"/>
    <s v="Inversion de ejecucion año 2022 es FNDR y corresponde a  Terminacion de estudio de Prefactibilidad y no tiene programado Inversión para Diseño (que será también FNDR)"/>
    <s v="SI"/>
    <s v="SECTORIAL"/>
    <s v="TIENE SÓLO EJECUCIÓN FÍSICA 2022 Y/O POSTERIORES"/>
    <s v="SI"/>
    <s v="NO"/>
  </r>
  <r>
    <x v="2"/>
    <n v="30482321"/>
    <s v="MEJORAMIENTO BORDE COSTERO CALETA LA BARRA RÍO TOLTÉN"/>
    <x v="4"/>
    <s v="CAUTÍN"/>
    <x v="4"/>
    <s v="CALETA LA BARRA"/>
    <s v="URBANO"/>
    <s v="MIXTO"/>
    <n v="9722"/>
    <n v="4118"/>
    <n v="0.42357539600905164"/>
    <n v="43"/>
    <s v="metros lineales"/>
    <n v="200"/>
    <s v="DISEÑO ARQUITECTURA/INGENIERÍA"/>
    <s v="EJECUCIÓN"/>
    <s v="N/A"/>
    <n v="0"/>
    <d v="2018-01-01T00:00:00"/>
    <d v="2021-12-01T00:00:00"/>
    <n v="0.5"/>
    <s v="12-02-06-31-02"/>
    <n v="125258"/>
    <m/>
    <m/>
    <m/>
    <m/>
    <m/>
    <m/>
    <n v="121700"/>
    <n v="3558"/>
    <m/>
    <m/>
    <m/>
    <m/>
    <n v="125258"/>
    <n v="1"/>
    <n v="925258"/>
    <n v="0"/>
    <n v="0"/>
    <n v="0"/>
    <n v="0"/>
    <n v="0"/>
    <n v="125258"/>
    <n v="800000"/>
    <n v="0"/>
    <n v="0"/>
    <n v="0"/>
    <n v="0"/>
    <s v="Para año 2022 se considera Estudio Basico por 125258, debiendose desplazar la inversion de la ejecucion para el año 2023"/>
    <s v="SI"/>
    <s v="SECTORIAL"/>
    <s v="TIENE SÓLO EJECUCIÓN FÍSICA 2022 Y/O POSTERIORES"/>
    <s v="SI"/>
    <s v="NO"/>
  </r>
  <r>
    <x v="2"/>
    <n v="30486050"/>
    <s v="MEJORAMIENTO DESEMBOCADURA AL MAR, RÍO QUEULE, TOLTÉN"/>
    <x v="4"/>
    <s v="CAUTÍN"/>
    <x v="4"/>
    <s v="QUEULE"/>
    <s v="URBANO"/>
    <s v="MIXTO"/>
    <n v="957224"/>
    <n v="314174"/>
    <n v="0.32821366785621758"/>
    <n v="43"/>
    <s v="metros lineales"/>
    <n v="72"/>
    <s v="DISEÑO/EJECUCIÓN"/>
    <s v="EN LICITACIÓN"/>
    <s v="RS"/>
    <n v="222200"/>
    <d v="2021-03-22T00:00:00"/>
    <d v="2022-05-16T00:00:00"/>
    <n v="0.62"/>
    <s v="12-02-06-31-02"/>
    <n v="88875"/>
    <m/>
    <n v="50960"/>
    <n v="0"/>
    <n v="0"/>
    <n v="0"/>
    <n v="34168"/>
    <m/>
    <m/>
    <m/>
    <m/>
    <m/>
    <m/>
    <n v="85128"/>
    <n v="1"/>
    <n v="6239992"/>
    <n v="0"/>
    <n v="0"/>
    <n v="0"/>
    <n v="224"/>
    <n v="154640"/>
    <n v="85128"/>
    <n v="3000000"/>
    <n v="2000000"/>
    <n v="1000000"/>
    <n v="0"/>
    <n v="2.4817980535872482E-2"/>
    <s v="Modificar  INVERSION DE EJECUCION PARA AÑO 2022 Se pagara M$88.875 por conceptoDESARROLLO DISEÑO DE INGENIERIA"/>
    <s v="SI"/>
    <s v="SECTORIAL"/>
    <s v="TIENE SÓLO EJECUCIÓN FINANCIERA 2022 Y/O POSTERIORES"/>
    <s v="SI"/>
    <s v="NO"/>
  </r>
  <r>
    <x v="2"/>
    <n v="30486630"/>
    <s v="CONSTRUCCIÓN FACILIDADES PORTUARIAS FLUVIALES NUEVA TOLTÉN"/>
    <x v="4"/>
    <s v="CAUTÍN"/>
    <x v="4"/>
    <s v="NUEVA TOLTÉN"/>
    <s v="URBANO"/>
    <s v="MIXTO"/>
    <n v="9722"/>
    <n v="4118"/>
    <n v="0.42357539600905164"/>
    <n v="43"/>
    <s v="metros lineales"/>
    <n v="72"/>
    <s v="PERFIL"/>
    <s v="EJECUCIÓN"/>
    <s v="N/A"/>
    <n v="0"/>
    <d v="2020-04-22T00:00:00"/>
    <d v="2020-12-31T00:00:00"/>
    <n v="0.01"/>
    <s v="12-02-06-31-02"/>
    <n v="0"/>
    <m/>
    <m/>
    <m/>
    <m/>
    <m/>
    <m/>
    <m/>
    <m/>
    <m/>
    <m/>
    <m/>
    <m/>
    <n v="0"/>
    <s v="-"/>
    <n v="600000"/>
    <n v="0"/>
    <n v="0"/>
    <n v="10"/>
    <n v="0"/>
    <n v="0"/>
    <n v="0"/>
    <n v="599990"/>
    <n v="0"/>
    <n v="0"/>
    <n v="0"/>
    <n v="1.6666666666666667E-5"/>
    <m/>
    <s v="NO"/>
    <s v="SECTORIAL"/>
    <s v="TIENE SÓLO EJECUCIÓN FÍSICA 2022 Y/O POSTERIORES"/>
    <s v="SI"/>
    <s v="NO"/>
  </r>
  <r>
    <x v="3"/>
    <n v="30063942"/>
    <s v="CONSTRUCCIÓN COLECTOR INTERCEPTOR AGUAS LLUVIA SAN MARTIN, TEMUCO"/>
    <x v="5"/>
    <s v="CAUTÍN"/>
    <x v="25"/>
    <s v="TEMUCO"/>
    <s v="URBANO"/>
    <s v="NO"/>
    <n v="29500"/>
    <n v="6359"/>
    <n v="0.2155593220338983"/>
    <n v="0"/>
    <s v="metros lineales"/>
    <n v="2100"/>
    <s v="EJECUCIÓN"/>
    <s v="EJECUCIÓN"/>
    <s v="RS"/>
    <n v="4002291.4450000003"/>
    <d v="2020-07-02T00:00:00"/>
    <d v="2021-12-30T00:00:00"/>
    <n v="0.66086600936898654"/>
    <s v="12-02-03-31-02"/>
    <n v="0"/>
    <n v="0"/>
    <m/>
    <m/>
    <m/>
    <n v="419000"/>
    <n v="335527"/>
    <n v="285183"/>
    <n v="329000"/>
    <n v="529000"/>
    <n v="792512"/>
    <n v="849000"/>
    <n v="1161744"/>
    <n v="4700966"/>
    <s v="-"/>
    <n v="21785846"/>
    <n v="0"/>
    <n v="109014"/>
    <n v="3798006"/>
    <n v="2685846"/>
    <n v="4943161"/>
    <n v="4700966"/>
    <n v="2210340"/>
    <n v="2210340"/>
    <n v="1128173"/>
    <n v="0"/>
    <n v="0.52951934939776957"/>
    <m/>
    <s v="NO"/>
    <s v="SECTORIAL"/>
    <s v="TIENE SÓLO EJECUCIÓN FÍSICA 2022 Y/O POSTERIORES"/>
    <s v="SI"/>
    <s v="N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7:G14" firstHeaderRow="0" firstDataRow="1" firstDataCol="2" rowPageCount="1" colPageCount="1"/>
  <pivotFields count="56">
    <pivotField axis="axisRow" compact="0" outline="0" showAll="0" defaultSubtotal="0">
      <items count="4">
        <item x="1"/>
        <item x="3"/>
        <item x="2"/>
        <item x="0"/>
      </items>
    </pivotField>
    <pivotField compact="0" outline="0" showAll="0" defaultSubtotal="0"/>
    <pivotField compact="0" outline="0" showAll="0" defaultSubtotal="0"/>
    <pivotField axis="axisRow" compact="0" outline="0" showAll="0" defaultSubtotal="0">
      <items count="6">
        <item x="3"/>
        <item x="1"/>
        <item x="2"/>
        <item x="5"/>
        <item x="4"/>
        <item x="0"/>
      </items>
    </pivotField>
    <pivotField compact="0" outline="0" showAll="0" defaultSubtotal="0"/>
    <pivotField axis="axisPage" compact="0" outline="0" showAll="0" defaultSubtotal="0">
      <items count="26">
        <item x="6"/>
        <item x="1"/>
        <item x="10"/>
        <item x="23"/>
        <item x="2"/>
        <item x="7"/>
        <item x="11"/>
        <item x="18"/>
        <item x="12"/>
        <item x="13"/>
        <item x="3"/>
        <item x="21"/>
        <item x="22"/>
        <item x="8"/>
        <item x="14"/>
        <item x="15"/>
        <item x="19"/>
        <item x="24"/>
        <item x="25"/>
        <item x="16"/>
        <item x="9"/>
        <item x="4"/>
        <item x="20"/>
        <item x="0"/>
        <item x="5"/>
        <item x="17"/>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3"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0"/>
    <field x="3"/>
  </rowFields>
  <rowItems count="7">
    <i>
      <x/>
      <x/>
    </i>
    <i>
      <x v="1"/>
      <x v="3"/>
    </i>
    <i>
      <x v="2"/>
      <x v="4"/>
    </i>
    <i>
      <x v="3"/>
      <x v="1"/>
    </i>
    <i r="1">
      <x v="2"/>
    </i>
    <i r="1">
      <x v="5"/>
    </i>
    <i t="grand">
      <x/>
    </i>
  </rowItems>
  <colFields count="1">
    <field x="-2"/>
  </colFields>
  <colItems count="5">
    <i>
      <x/>
    </i>
    <i i="1">
      <x v="1"/>
    </i>
    <i i="2">
      <x v="2"/>
    </i>
    <i i="3">
      <x v="3"/>
    </i>
    <i i="4">
      <x v="4"/>
    </i>
  </colItems>
  <pageFields count="1">
    <pageField fld="5" hier="-1"/>
  </pageFields>
  <dataFields count="5">
    <dataField name="Suma de N° Beneficiarios Total" fld="9" baseField="2" baseItem="0"/>
    <dataField name="Suma de N° Beneficiarios Mapuches" fld="10" baseField="2" baseItem="0"/>
    <dataField name="Suma de Enero ejecución" fld="24" baseField="3" baseItem="4"/>
    <dataField name="Suma de Febrero ejecución" fld="25" baseField="3" baseItem="4"/>
    <dataField name="Suma de Marzo ejecución" fld="26" baseField="3" baseItem="4"/>
  </dataFields>
  <formats count="10">
    <format dxfId="17">
      <pivotArea outline="0" collapsedLevelsAreSubtotals="1" fieldPosition="0"/>
    </format>
    <format dxfId="16">
      <pivotArea dataOnly="0" labelOnly="1" outline="0" fieldPosition="0">
        <references count="1">
          <reference field="4294967294" count="1">
            <x v="2"/>
          </reference>
        </references>
      </pivotArea>
    </format>
    <format dxfId="15">
      <pivotArea dataOnly="0" labelOnly="1" outline="0" fieldPosition="0">
        <references count="1">
          <reference field="4294967294" count="1">
            <x v="2"/>
          </reference>
        </references>
      </pivotArea>
    </format>
    <format dxfId="14">
      <pivotArea dataOnly="0" labelOnly="1" outline="0" fieldPosition="0">
        <references count="1">
          <reference field="4294967294" count="1">
            <x v="3"/>
          </reference>
        </references>
      </pivotArea>
    </format>
    <format dxfId="13">
      <pivotArea dataOnly="0" labelOnly="1" outline="0" fieldPosition="0">
        <references count="1">
          <reference field="4294967294" count="1">
            <x v="3"/>
          </reference>
        </references>
      </pivotArea>
    </format>
    <format dxfId="12">
      <pivotArea dataOnly="0" labelOnly="1" outline="0" fieldPosition="0">
        <references count="1">
          <reference field="4294967294" count="1">
            <x v="4"/>
          </reference>
        </references>
      </pivotArea>
    </format>
    <format dxfId="11">
      <pivotArea dataOnly="0" labelOnly="1" outline="0" fieldPosition="0">
        <references count="1">
          <reference field="4294967294" count="1">
            <x v="4"/>
          </reference>
        </references>
      </pivotArea>
    </format>
    <format dxfId="10">
      <pivotArea field="0" type="button" dataOnly="0" labelOnly="1" outline="0" axis="axisRow" fieldPosition="0"/>
    </format>
    <format dxfId="9">
      <pivotArea field="3" type="button" dataOnly="0" labelOnly="1" outline="0" axis="axisRow" fieldPosition="1"/>
    </format>
    <format dxfId="8">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hyperlink" Target="mailto:claudia.muller@mop.gov.cL" TargetMode="External"/><Relationship Id="rId1" Type="http://schemas.openxmlformats.org/officeDocument/2006/relationships/hyperlink" Target="mailto:alex.catalan@mop.gov.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workbookViewId="0">
      <selection activeCell="A5" sqref="A5"/>
    </sheetView>
  </sheetViews>
  <sheetFormatPr baseColWidth="10" defaultRowHeight="15" x14ac:dyDescent="0.25"/>
  <cols>
    <col min="1" max="1" width="38" customWidth="1"/>
    <col min="2" max="2" width="34.28515625" customWidth="1"/>
    <col min="3" max="3" width="28.42578125" customWidth="1"/>
    <col min="4" max="4" width="33.28515625" bestFit="1" customWidth="1"/>
    <col min="5" max="5" width="23.42578125" customWidth="1"/>
    <col min="6" max="6" width="25.28515625" customWidth="1"/>
    <col min="7" max="7" width="23.85546875" customWidth="1"/>
    <col min="8" max="8" width="14.5703125" customWidth="1"/>
    <col min="9" max="9" width="19.7109375" bestFit="1" customWidth="1"/>
  </cols>
  <sheetData>
    <row r="1" spans="1:7" s="1" customFormat="1" x14ac:dyDescent="0.25">
      <c r="A1" s="3"/>
      <c r="B1" s="3"/>
      <c r="C1" s="3"/>
    </row>
    <row r="2" spans="1:7" s="1" customFormat="1" x14ac:dyDescent="0.25">
      <c r="A2" s="238" t="s">
        <v>220</v>
      </c>
      <c r="B2" s="238"/>
      <c r="C2" s="238"/>
    </row>
    <row r="3" spans="1:7" s="1" customFormat="1" ht="15" customHeight="1" x14ac:dyDescent="0.25">
      <c r="A3" s="239" t="s">
        <v>580</v>
      </c>
      <c r="B3" s="239"/>
      <c r="C3" s="239"/>
    </row>
    <row r="4" spans="1:7" s="1" customFormat="1" x14ac:dyDescent="0.25"/>
    <row r="5" spans="1:7" x14ac:dyDescent="0.25">
      <c r="A5" s="227" t="s">
        <v>41</v>
      </c>
      <c r="B5" s="1" t="s">
        <v>579</v>
      </c>
    </row>
    <row r="6" spans="1:7" x14ac:dyDescent="0.25">
      <c r="C6" t="s">
        <v>584</v>
      </c>
    </row>
    <row r="7" spans="1:7" s="15" customFormat="1" ht="26.25" customHeight="1" x14ac:dyDescent="0.25">
      <c r="A7" s="230" t="s">
        <v>572</v>
      </c>
      <c r="B7" s="230" t="s">
        <v>249</v>
      </c>
      <c r="C7" s="15" t="s">
        <v>570</v>
      </c>
      <c r="D7" s="15" t="s">
        <v>571</v>
      </c>
      <c r="E7" s="229" t="s">
        <v>582</v>
      </c>
      <c r="F7" s="229" t="s">
        <v>581</v>
      </c>
      <c r="G7" s="229" t="s">
        <v>583</v>
      </c>
    </row>
    <row r="8" spans="1:7" x14ac:dyDescent="0.25">
      <c r="A8" s="1" t="s">
        <v>574</v>
      </c>
      <c r="B8" s="1" t="s">
        <v>85</v>
      </c>
      <c r="C8" s="228">
        <v>70394</v>
      </c>
      <c r="D8" s="228">
        <v>27524.503999999997</v>
      </c>
      <c r="E8" s="228">
        <v>0</v>
      </c>
      <c r="F8" s="228">
        <v>38699</v>
      </c>
      <c r="G8" s="228">
        <v>965911</v>
      </c>
    </row>
    <row r="9" spans="1:7" x14ac:dyDescent="0.25">
      <c r="A9" s="1" t="s">
        <v>576</v>
      </c>
      <c r="B9" s="1" t="s">
        <v>87</v>
      </c>
      <c r="C9" s="228">
        <v>29500</v>
      </c>
      <c r="D9" s="228">
        <v>6359</v>
      </c>
      <c r="E9" s="228">
        <v>0</v>
      </c>
      <c r="F9" s="228"/>
      <c r="G9" s="228"/>
    </row>
    <row r="10" spans="1:7" x14ac:dyDescent="0.25">
      <c r="A10" s="1" t="s">
        <v>575</v>
      </c>
      <c r="B10" s="1" t="s">
        <v>257</v>
      </c>
      <c r="C10" s="228">
        <v>1146639</v>
      </c>
      <c r="D10" s="228">
        <v>407375</v>
      </c>
      <c r="E10" s="228">
        <v>0</v>
      </c>
      <c r="F10" s="228">
        <v>246091</v>
      </c>
      <c r="G10" s="228">
        <v>113941</v>
      </c>
    </row>
    <row r="11" spans="1:7" x14ac:dyDescent="0.25">
      <c r="A11" s="1" t="s">
        <v>573</v>
      </c>
      <c r="B11" s="1" t="s">
        <v>84</v>
      </c>
      <c r="C11" s="228">
        <v>1819480</v>
      </c>
      <c r="D11" s="228">
        <v>443988</v>
      </c>
      <c r="E11" s="228">
        <v>0</v>
      </c>
      <c r="F11" s="228">
        <v>2411200</v>
      </c>
      <c r="G11" s="228">
        <v>1501981</v>
      </c>
    </row>
    <row r="12" spans="1:7" x14ac:dyDescent="0.25">
      <c r="B12" s="1" t="s">
        <v>234</v>
      </c>
      <c r="C12" s="228">
        <v>1170178</v>
      </c>
      <c r="D12" s="228">
        <v>36844</v>
      </c>
      <c r="E12" s="228">
        <v>0</v>
      </c>
      <c r="F12" s="228">
        <v>240684</v>
      </c>
      <c r="G12" s="228">
        <v>515009</v>
      </c>
    </row>
    <row r="13" spans="1:7" x14ac:dyDescent="0.25">
      <c r="B13" s="1" t="s">
        <v>83</v>
      </c>
      <c r="C13" s="228">
        <v>1160414</v>
      </c>
      <c r="D13" s="228">
        <v>411424</v>
      </c>
      <c r="E13" s="228">
        <v>0</v>
      </c>
      <c r="F13" s="228">
        <v>2222232</v>
      </c>
      <c r="G13" s="228">
        <v>1467534</v>
      </c>
    </row>
    <row r="14" spans="1:7" x14ac:dyDescent="0.25">
      <c r="A14" s="1" t="s">
        <v>259</v>
      </c>
      <c r="C14" s="228">
        <v>5396605</v>
      </c>
      <c r="D14" s="228">
        <v>1333514.504</v>
      </c>
      <c r="E14" s="228">
        <v>0</v>
      </c>
      <c r="F14" s="228">
        <v>5158906</v>
      </c>
      <c r="G14" s="228">
        <v>4564376</v>
      </c>
    </row>
    <row r="17" spans="1:1" x14ac:dyDescent="0.25">
      <c r="A17" t="s">
        <v>585</v>
      </c>
    </row>
  </sheetData>
  <mergeCells count="2">
    <mergeCell ref="A2:C2"/>
    <mergeCell ref="A3:C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5"/>
  <sheetViews>
    <sheetView topLeftCell="AG1" zoomScale="70" zoomScaleNormal="70" workbookViewId="0">
      <pane ySplit="1875" topLeftCell="A53"/>
      <selection activeCell="AK1" sqref="AK1"/>
      <selection pane="bottomLeft" activeCell="T27" sqref="T27"/>
    </sheetView>
  </sheetViews>
  <sheetFormatPr baseColWidth="10" defaultRowHeight="15" x14ac:dyDescent="0.25"/>
  <cols>
    <col min="1" max="1" width="11.42578125" style="1"/>
    <col min="2" max="2" width="15.140625" customWidth="1"/>
    <col min="3" max="3" width="54.140625" customWidth="1"/>
    <col min="4" max="4" width="0" hidden="1" customWidth="1"/>
    <col min="5" max="5" width="8.85546875" hidden="1" customWidth="1"/>
    <col min="6" max="6" width="8.42578125" hidden="1" customWidth="1"/>
    <col min="7" max="7" width="20.7109375" hidden="1" customWidth="1"/>
    <col min="8" max="8" width="9.140625" hidden="1" customWidth="1"/>
    <col min="9" max="9" width="8.140625" hidden="1" customWidth="1"/>
    <col min="10" max="18" width="0" hidden="1" customWidth="1"/>
    <col min="19" max="19" width="17" customWidth="1"/>
    <col min="20" max="20" width="12.7109375" customWidth="1"/>
    <col min="21" max="21" width="13" customWidth="1"/>
    <col min="23" max="23" width="0" hidden="1" customWidth="1"/>
    <col min="37" max="37" width="16.140625" customWidth="1"/>
    <col min="39" max="39" width="15.28515625" customWidth="1"/>
    <col min="40" max="40" width="16.140625" customWidth="1"/>
    <col min="41" max="41" width="18" customWidth="1"/>
    <col min="42" max="42" width="15" customWidth="1"/>
    <col min="43" max="43" width="13.7109375" customWidth="1"/>
    <col min="51" max="51" width="68" customWidth="1"/>
    <col min="54" max="54" width="34" customWidth="1"/>
  </cols>
  <sheetData>
    <row r="1" spans="1:56" ht="120" x14ac:dyDescent="0.25">
      <c r="A1" s="222" t="s">
        <v>572</v>
      </c>
      <c r="B1" s="121" t="s">
        <v>0</v>
      </c>
      <c r="C1" s="223" t="s">
        <v>499</v>
      </c>
      <c r="D1" s="223" t="s">
        <v>249</v>
      </c>
      <c r="E1" s="223" t="s">
        <v>32</v>
      </c>
      <c r="F1" s="223" t="s">
        <v>41</v>
      </c>
      <c r="G1" s="223" t="s">
        <v>42</v>
      </c>
      <c r="H1" s="223" t="s">
        <v>30</v>
      </c>
      <c r="I1" s="223" t="s">
        <v>31</v>
      </c>
      <c r="J1" s="226" t="s">
        <v>479</v>
      </c>
      <c r="K1" s="226" t="s">
        <v>480</v>
      </c>
      <c r="L1" s="226" t="s">
        <v>481</v>
      </c>
      <c r="M1" s="226" t="s">
        <v>70</v>
      </c>
      <c r="N1" s="223" t="s">
        <v>18</v>
      </c>
      <c r="O1" s="223" t="s">
        <v>19</v>
      </c>
      <c r="P1" s="122" t="s">
        <v>1</v>
      </c>
      <c r="Q1" s="122" t="s">
        <v>500</v>
      </c>
      <c r="R1" s="123" t="s">
        <v>17</v>
      </c>
      <c r="S1" s="123" t="s">
        <v>482</v>
      </c>
      <c r="T1" s="124" t="s">
        <v>5</v>
      </c>
      <c r="U1" s="124" t="s">
        <v>6</v>
      </c>
      <c r="V1" s="125" t="s">
        <v>483</v>
      </c>
      <c r="W1" s="224" t="s">
        <v>268</v>
      </c>
      <c r="X1" s="72" t="s">
        <v>532</v>
      </c>
      <c r="Y1" s="223" t="s">
        <v>7</v>
      </c>
      <c r="Z1" s="223" t="s">
        <v>8</v>
      </c>
      <c r="AA1" s="223" t="s">
        <v>9</v>
      </c>
      <c r="AB1" s="223" t="s">
        <v>10</v>
      </c>
      <c r="AC1" s="223" t="s">
        <v>28</v>
      </c>
      <c r="AD1" s="223" t="s">
        <v>29</v>
      </c>
      <c r="AE1" s="223" t="s">
        <v>11</v>
      </c>
      <c r="AF1" s="223" t="s">
        <v>12</v>
      </c>
      <c r="AG1" s="223" t="s">
        <v>13</v>
      </c>
      <c r="AH1" s="223" t="s">
        <v>14</v>
      </c>
      <c r="AI1" s="226" t="s">
        <v>15</v>
      </c>
      <c r="AJ1" s="213" t="s">
        <v>16</v>
      </c>
      <c r="AK1" s="126" t="s">
        <v>204</v>
      </c>
      <c r="AL1" s="203" t="s">
        <v>501</v>
      </c>
      <c r="AM1" s="127" t="s">
        <v>203</v>
      </c>
      <c r="AN1" s="127">
        <v>2017</v>
      </c>
      <c r="AO1" s="127">
        <v>2018</v>
      </c>
      <c r="AP1" s="127">
        <v>2019</v>
      </c>
      <c r="AQ1" s="127">
        <v>2020</v>
      </c>
      <c r="AR1" s="127">
        <v>2021</v>
      </c>
      <c r="AS1" s="204">
        <v>2022</v>
      </c>
      <c r="AT1" s="127">
        <v>2023</v>
      </c>
      <c r="AU1" s="127">
        <v>2024</v>
      </c>
      <c r="AV1" s="127">
        <v>2025</v>
      </c>
      <c r="AW1" s="127">
        <v>2026</v>
      </c>
      <c r="AX1" s="2" t="s">
        <v>222</v>
      </c>
      <c r="AY1" s="74" t="s">
        <v>261</v>
      </c>
      <c r="AZ1" s="128" t="s">
        <v>192</v>
      </c>
      <c r="BA1" s="71" t="s">
        <v>533</v>
      </c>
      <c r="BB1" s="71" t="s">
        <v>534</v>
      </c>
      <c r="BC1" s="74" t="s">
        <v>535</v>
      </c>
      <c r="BD1" s="74" t="s">
        <v>536</v>
      </c>
    </row>
    <row r="2" spans="1:56" ht="45" x14ac:dyDescent="0.25">
      <c r="A2" s="28" t="s">
        <v>573</v>
      </c>
      <c r="B2" s="32">
        <v>30460172</v>
      </c>
      <c r="C2" s="28" t="s">
        <v>350</v>
      </c>
      <c r="D2" s="28" t="s">
        <v>83</v>
      </c>
      <c r="E2" s="25" t="s">
        <v>223</v>
      </c>
      <c r="F2" s="23" t="s">
        <v>62</v>
      </c>
      <c r="G2" s="23" t="s">
        <v>92</v>
      </c>
      <c r="H2" s="23" t="s">
        <v>22</v>
      </c>
      <c r="I2" s="78" t="s">
        <v>24</v>
      </c>
      <c r="J2" s="79">
        <v>55478</v>
      </c>
      <c r="K2" s="79">
        <v>15533</v>
      </c>
      <c r="L2" s="80">
        <v>0.2799848588629727</v>
      </c>
      <c r="M2" s="79">
        <v>37</v>
      </c>
      <c r="N2" s="78" t="s">
        <v>66</v>
      </c>
      <c r="O2" s="79">
        <v>25</v>
      </c>
      <c r="P2" s="81" t="s">
        <v>3</v>
      </c>
      <c r="Q2" s="78" t="s">
        <v>3</v>
      </c>
      <c r="R2" s="78" t="s">
        <v>69</v>
      </c>
      <c r="S2" s="82">
        <v>12286200</v>
      </c>
      <c r="T2" s="83">
        <v>43682</v>
      </c>
      <c r="U2" s="83">
        <v>44787</v>
      </c>
      <c r="V2" s="84">
        <v>0</v>
      </c>
      <c r="W2" s="27" t="s">
        <v>262</v>
      </c>
      <c r="X2" s="35">
        <v>62900</v>
      </c>
      <c r="Y2" s="35">
        <v>0</v>
      </c>
      <c r="Z2" s="35">
        <v>0</v>
      </c>
      <c r="AA2" s="8">
        <v>19400</v>
      </c>
      <c r="AB2" s="8">
        <v>0</v>
      </c>
      <c r="AC2" s="8">
        <v>0</v>
      </c>
      <c r="AD2" s="8">
        <v>0</v>
      </c>
      <c r="AE2" s="8">
        <v>11000</v>
      </c>
      <c r="AF2" s="8">
        <v>0</v>
      </c>
      <c r="AG2" s="8">
        <v>0</v>
      </c>
      <c r="AH2" s="8">
        <v>0</v>
      </c>
      <c r="AI2" s="8">
        <v>32500</v>
      </c>
      <c r="AJ2" s="8">
        <v>0</v>
      </c>
      <c r="AK2" s="130">
        <v>62900</v>
      </c>
      <c r="AL2" s="131">
        <v>1</v>
      </c>
      <c r="AM2" s="146">
        <v>11726661</v>
      </c>
      <c r="AN2" s="35">
        <v>0</v>
      </c>
      <c r="AO2" s="35">
        <v>0</v>
      </c>
      <c r="AP2" s="35">
        <v>90012</v>
      </c>
      <c r="AQ2" s="35">
        <v>201676</v>
      </c>
      <c r="AR2" s="35">
        <v>194917</v>
      </c>
      <c r="AS2" s="129">
        <v>62900</v>
      </c>
      <c r="AT2" s="8">
        <v>177156</v>
      </c>
      <c r="AU2" s="8">
        <v>3500000</v>
      </c>
      <c r="AV2" s="8">
        <v>5000000</v>
      </c>
      <c r="AW2" s="8">
        <v>2500000</v>
      </c>
      <c r="AX2" s="152">
        <v>4.1495614139438329E-2</v>
      </c>
      <c r="AY2" s="214" t="s">
        <v>541</v>
      </c>
      <c r="AZ2" s="58" t="s">
        <v>25</v>
      </c>
      <c r="BA2" s="155" t="s">
        <v>477</v>
      </c>
      <c r="BB2" s="155" t="s">
        <v>537</v>
      </c>
      <c r="BC2" s="75" t="s">
        <v>24</v>
      </c>
      <c r="BD2" s="76" t="s">
        <v>25</v>
      </c>
    </row>
    <row r="3" spans="1:56" ht="45" x14ac:dyDescent="0.25">
      <c r="A3" s="28" t="s">
        <v>573</v>
      </c>
      <c r="B3" s="32">
        <v>30400279</v>
      </c>
      <c r="C3" s="28" t="s">
        <v>435</v>
      </c>
      <c r="D3" s="28" t="s">
        <v>83</v>
      </c>
      <c r="E3" s="25" t="s">
        <v>223</v>
      </c>
      <c r="F3" s="23" t="s">
        <v>35</v>
      </c>
      <c r="G3" s="23" t="s">
        <v>35</v>
      </c>
      <c r="H3" s="23" t="s">
        <v>23</v>
      </c>
      <c r="I3" s="78" t="s">
        <v>24</v>
      </c>
      <c r="J3" s="79">
        <v>24533</v>
      </c>
      <c r="K3" s="79">
        <v>10303</v>
      </c>
      <c r="L3" s="80">
        <v>0.41996494517588556</v>
      </c>
      <c r="M3" s="79">
        <v>115</v>
      </c>
      <c r="N3" s="79" t="s">
        <v>66</v>
      </c>
      <c r="O3" s="79">
        <v>1</v>
      </c>
      <c r="P3" s="192" t="s">
        <v>3</v>
      </c>
      <c r="Q3" s="193" t="s">
        <v>3</v>
      </c>
      <c r="R3" s="78" t="s">
        <v>69</v>
      </c>
      <c r="S3" s="82">
        <v>11043500</v>
      </c>
      <c r="T3" s="83">
        <v>43480</v>
      </c>
      <c r="U3" s="162">
        <v>44780</v>
      </c>
      <c r="V3" s="163">
        <v>0.75790000000000002</v>
      </c>
      <c r="W3" s="27" t="s">
        <v>262</v>
      </c>
      <c r="X3" s="35">
        <v>267704</v>
      </c>
      <c r="Y3" s="35">
        <v>0</v>
      </c>
      <c r="Z3" s="35">
        <v>0</v>
      </c>
      <c r="AA3" s="8">
        <v>0</v>
      </c>
      <c r="AB3" s="8">
        <v>0</v>
      </c>
      <c r="AC3" s="8">
        <v>0</v>
      </c>
      <c r="AD3" s="8">
        <v>0</v>
      </c>
      <c r="AE3" s="8">
        <v>0</v>
      </c>
      <c r="AF3" s="8">
        <v>0</v>
      </c>
      <c r="AG3" s="8">
        <v>0</v>
      </c>
      <c r="AH3" s="8">
        <v>0</v>
      </c>
      <c r="AI3" s="8">
        <v>0</v>
      </c>
      <c r="AJ3" s="8">
        <v>267704</v>
      </c>
      <c r="AK3" s="130">
        <v>267704</v>
      </c>
      <c r="AL3" s="131">
        <v>1</v>
      </c>
      <c r="AM3" s="146">
        <v>9248477</v>
      </c>
      <c r="AN3" s="35">
        <v>0</v>
      </c>
      <c r="AO3" s="35">
        <v>0</v>
      </c>
      <c r="AP3" s="35">
        <v>478649</v>
      </c>
      <c r="AQ3" s="35">
        <v>341013</v>
      </c>
      <c r="AR3" s="35">
        <v>161111</v>
      </c>
      <c r="AS3" s="129">
        <v>267704</v>
      </c>
      <c r="AT3" s="8">
        <v>5000000</v>
      </c>
      <c r="AU3" s="8">
        <v>3000000</v>
      </c>
      <c r="AV3" s="8">
        <v>0</v>
      </c>
      <c r="AW3" s="8">
        <v>0</v>
      </c>
      <c r="AX3" s="152">
        <v>0.10604697400447663</v>
      </c>
      <c r="AY3" s="214" t="s">
        <v>543</v>
      </c>
      <c r="AZ3" s="58" t="s">
        <v>25</v>
      </c>
      <c r="BA3" s="155" t="s">
        <v>477</v>
      </c>
      <c r="BB3" s="155" t="s">
        <v>537</v>
      </c>
      <c r="BC3" s="75" t="s">
        <v>24</v>
      </c>
      <c r="BD3" s="76" t="s">
        <v>25</v>
      </c>
    </row>
    <row r="4" spans="1:56" ht="75" x14ac:dyDescent="0.25">
      <c r="A4" s="28" t="s">
        <v>573</v>
      </c>
      <c r="B4" s="32">
        <v>30107162</v>
      </c>
      <c r="C4" s="28" t="s">
        <v>503</v>
      </c>
      <c r="D4" s="28" t="s">
        <v>83</v>
      </c>
      <c r="E4" s="25" t="s">
        <v>223</v>
      </c>
      <c r="F4" s="23" t="s">
        <v>37</v>
      </c>
      <c r="G4" s="23" t="s">
        <v>89</v>
      </c>
      <c r="H4" s="23" t="s">
        <v>22</v>
      </c>
      <c r="I4" s="78" t="s">
        <v>24</v>
      </c>
      <c r="J4" s="79">
        <v>17526</v>
      </c>
      <c r="K4" s="79">
        <v>5608</v>
      </c>
      <c r="L4" s="80">
        <v>0.3199817414127582</v>
      </c>
      <c r="M4" s="79">
        <v>28</v>
      </c>
      <c r="N4" s="78" t="s">
        <v>66</v>
      </c>
      <c r="O4" s="79">
        <v>12</v>
      </c>
      <c r="P4" s="81" t="s">
        <v>219</v>
      </c>
      <c r="Q4" s="78" t="s">
        <v>224</v>
      </c>
      <c r="R4" s="78" t="s">
        <v>69</v>
      </c>
      <c r="S4" s="82">
        <v>39622129</v>
      </c>
      <c r="T4" s="85">
        <v>44440</v>
      </c>
      <c r="U4" s="164">
        <v>45536</v>
      </c>
      <c r="V4" s="163">
        <v>0</v>
      </c>
      <c r="W4" s="27" t="s">
        <v>262</v>
      </c>
      <c r="X4" s="35">
        <v>585000</v>
      </c>
      <c r="Y4" s="35">
        <v>0</v>
      </c>
      <c r="Z4" s="35">
        <v>0</v>
      </c>
      <c r="AA4" s="8">
        <v>0</v>
      </c>
      <c r="AB4" s="8">
        <v>0</v>
      </c>
      <c r="AC4" s="8">
        <v>0</v>
      </c>
      <c r="AD4" s="8">
        <v>0</v>
      </c>
      <c r="AE4" s="8">
        <v>0</v>
      </c>
      <c r="AF4" s="8">
        <v>0</v>
      </c>
      <c r="AG4" s="8">
        <v>0</v>
      </c>
      <c r="AH4" s="8">
        <v>0</v>
      </c>
      <c r="AI4" s="8">
        <v>0</v>
      </c>
      <c r="AJ4" s="8">
        <v>585000</v>
      </c>
      <c r="AK4" s="130">
        <v>585000</v>
      </c>
      <c r="AL4" s="131">
        <v>1</v>
      </c>
      <c r="AM4" s="146">
        <v>30647382</v>
      </c>
      <c r="AN4" s="35">
        <v>0</v>
      </c>
      <c r="AO4" s="35">
        <v>1</v>
      </c>
      <c r="AP4" s="35">
        <v>882203</v>
      </c>
      <c r="AQ4" s="35">
        <v>1803843</v>
      </c>
      <c r="AR4" s="35">
        <v>390335</v>
      </c>
      <c r="AS4" s="129">
        <v>585000</v>
      </c>
      <c r="AT4" s="8">
        <v>5349000</v>
      </c>
      <c r="AU4" s="8">
        <v>4637000</v>
      </c>
      <c r="AV4" s="8">
        <v>9000000</v>
      </c>
      <c r="AW4" s="8">
        <v>8000000</v>
      </c>
      <c r="AX4" s="152">
        <v>0.10037992804736144</v>
      </c>
      <c r="AY4" s="214" t="s">
        <v>554</v>
      </c>
      <c r="AZ4" s="58" t="s">
        <v>25</v>
      </c>
      <c r="BA4" s="155" t="s">
        <v>477</v>
      </c>
      <c r="BB4" s="155" t="s">
        <v>537</v>
      </c>
      <c r="BC4" s="75" t="s">
        <v>24</v>
      </c>
      <c r="BD4" s="76" t="s">
        <v>25</v>
      </c>
    </row>
    <row r="5" spans="1:56" ht="45" x14ac:dyDescent="0.25">
      <c r="A5" s="28" t="s">
        <v>573</v>
      </c>
      <c r="B5" s="32">
        <v>30483134</v>
      </c>
      <c r="C5" s="28" t="s">
        <v>436</v>
      </c>
      <c r="D5" s="28" t="s">
        <v>83</v>
      </c>
      <c r="E5" s="25" t="s">
        <v>223</v>
      </c>
      <c r="F5" s="23" t="s">
        <v>45</v>
      </c>
      <c r="G5" s="23" t="s">
        <v>96</v>
      </c>
      <c r="H5" s="23" t="s">
        <v>22</v>
      </c>
      <c r="I5" s="78" t="s">
        <v>24</v>
      </c>
      <c r="J5" s="79">
        <v>23612</v>
      </c>
      <c r="K5" s="79">
        <v>8028</v>
      </c>
      <c r="L5" s="80">
        <v>0.33999661189225816</v>
      </c>
      <c r="M5" s="79">
        <v>143</v>
      </c>
      <c r="N5" s="78" t="s">
        <v>66</v>
      </c>
      <c r="O5" s="79">
        <v>10</v>
      </c>
      <c r="P5" s="192" t="s">
        <v>65</v>
      </c>
      <c r="Q5" s="193" t="s">
        <v>64</v>
      </c>
      <c r="R5" s="78" t="s">
        <v>69</v>
      </c>
      <c r="S5" s="82">
        <v>3676943</v>
      </c>
      <c r="T5" s="83">
        <v>43433</v>
      </c>
      <c r="U5" s="162">
        <v>44093</v>
      </c>
      <c r="V5" s="163">
        <v>0.96809999999999996</v>
      </c>
      <c r="W5" s="27" t="s">
        <v>262</v>
      </c>
      <c r="X5" s="35">
        <v>144586</v>
      </c>
      <c r="Y5" s="35">
        <v>0</v>
      </c>
      <c r="Z5" s="35">
        <v>0</v>
      </c>
      <c r="AA5" s="8">
        <v>0</v>
      </c>
      <c r="AB5" s="8">
        <v>144586</v>
      </c>
      <c r="AC5" s="8">
        <v>0</v>
      </c>
      <c r="AD5" s="8">
        <v>0</v>
      </c>
      <c r="AE5" s="8">
        <v>0</v>
      </c>
      <c r="AF5" s="8">
        <v>0</v>
      </c>
      <c r="AG5" s="8">
        <v>0</v>
      </c>
      <c r="AH5" s="8">
        <v>0</v>
      </c>
      <c r="AI5" s="8">
        <v>0</v>
      </c>
      <c r="AJ5" s="8">
        <v>0</v>
      </c>
      <c r="AK5" s="130">
        <v>144586</v>
      </c>
      <c r="AL5" s="131">
        <v>1</v>
      </c>
      <c r="AM5" s="146">
        <v>4497171</v>
      </c>
      <c r="AN5" s="35">
        <v>0</v>
      </c>
      <c r="AO5" s="35">
        <v>1</v>
      </c>
      <c r="AP5" s="35">
        <v>2039214</v>
      </c>
      <c r="AQ5" s="35">
        <v>1121326</v>
      </c>
      <c r="AR5" s="35">
        <v>1192044</v>
      </c>
      <c r="AS5" s="129">
        <v>144586</v>
      </c>
      <c r="AT5" s="8">
        <v>0</v>
      </c>
      <c r="AU5" s="8">
        <v>0</v>
      </c>
      <c r="AV5" s="8">
        <v>0</v>
      </c>
      <c r="AW5" s="8">
        <v>0</v>
      </c>
      <c r="AX5" s="152">
        <v>0.96784956587152238</v>
      </c>
      <c r="AY5" s="214" t="s">
        <v>544</v>
      </c>
      <c r="AZ5" s="58" t="s">
        <v>25</v>
      </c>
      <c r="BA5" s="155" t="s">
        <v>477</v>
      </c>
      <c r="BB5" s="155" t="s">
        <v>537</v>
      </c>
      <c r="BC5" s="75" t="s">
        <v>24</v>
      </c>
      <c r="BD5" s="76" t="s">
        <v>25</v>
      </c>
    </row>
    <row r="6" spans="1:56" ht="60" x14ac:dyDescent="0.25">
      <c r="A6" s="28" t="s">
        <v>573</v>
      </c>
      <c r="B6" s="32">
        <v>30276122</v>
      </c>
      <c r="C6" s="24" t="s">
        <v>351</v>
      </c>
      <c r="D6" s="28" t="s">
        <v>83</v>
      </c>
      <c r="E6" s="25" t="s">
        <v>223</v>
      </c>
      <c r="F6" s="23" t="s">
        <v>228</v>
      </c>
      <c r="G6" s="23" t="s">
        <v>228</v>
      </c>
      <c r="H6" s="23" t="s">
        <v>22</v>
      </c>
      <c r="I6" s="78" t="s">
        <v>24</v>
      </c>
      <c r="J6" s="79">
        <v>9722</v>
      </c>
      <c r="K6" s="79">
        <v>4277</v>
      </c>
      <c r="L6" s="80">
        <v>0.43993005554412673</v>
      </c>
      <c r="M6" s="79">
        <v>30</v>
      </c>
      <c r="N6" s="79" t="s">
        <v>66</v>
      </c>
      <c r="O6" s="79">
        <v>16</v>
      </c>
      <c r="P6" s="192" t="s">
        <v>3</v>
      </c>
      <c r="Q6" s="193" t="s">
        <v>67</v>
      </c>
      <c r="R6" s="78" t="s">
        <v>69</v>
      </c>
      <c r="S6" s="82">
        <v>10168743</v>
      </c>
      <c r="T6" s="83">
        <v>43294</v>
      </c>
      <c r="U6" s="162">
        <v>44194</v>
      </c>
      <c r="V6" s="163">
        <v>0.34499999999999997</v>
      </c>
      <c r="W6" s="27" t="s">
        <v>262</v>
      </c>
      <c r="X6" s="35">
        <v>0</v>
      </c>
      <c r="Y6" s="35">
        <v>0</v>
      </c>
      <c r="Z6" s="35">
        <v>0</v>
      </c>
      <c r="AA6" s="8">
        <v>0</v>
      </c>
      <c r="AB6" s="8">
        <v>0</v>
      </c>
      <c r="AC6" s="8">
        <v>0</v>
      </c>
      <c r="AD6" s="8">
        <v>0</v>
      </c>
      <c r="AE6" s="8">
        <v>0</v>
      </c>
      <c r="AF6" s="8">
        <v>0</v>
      </c>
      <c r="AG6" s="8">
        <v>0</v>
      </c>
      <c r="AH6" s="8">
        <v>0</v>
      </c>
      <c r="AI6" s="8">
        <v>0</v>
      </c>
      <c r="AJ6" s="8">
        <v>0</v>
      </c>
      <c r="AK6" s="130">
        <v>0</v>
      </c>
      <c r="AL6" s="131" t="s">
        <v>577</v>
      </c>
      <c r="AM6" s="146">
        <v>5077256</v>
      </c>
      <c r="AN6" s="35">
        <v>0</v>
      </c>
      <c r="AO6" s="35">
        <v>105807</v>
      </c>
      <c r="AP6" s="35">
        <v>2578896</v>
      </c>
      <c r="AQ6" s="35">
        <v>95997</v>
      </c>
      <c r="AR6" s="35">
        <v>60423</v>
      </c>
      <c r="AS6" s="129">
        <v>0</v>
      </c>
      <c r="AT6" s="8">
        <v>2236133</v>
      </c>
      <c r="AU6" s="8">
        <v>0</v>
      </c>
      <c r="AV6" s="8">
        <v>0</v>
      </c>
      <c r="AW6" s="8">
        <v>0</v>
      </c>
      <c r="AX6" s="152">
        <v>0.55957844158340642</v>
      </c>
      <c r="AY6" s="214" t="s">
        <v>545</v>
      </c>
      <c r="AZ6" s="58" t="s">
        <v>25</v>
      </c>
      <c r="BA6" s="155" t="s">
        <v>477</v>
      </c>
      <c r="BB6" s="155" t="s">
        <v>502</v>
      </c>
      <c r="BC6" s="75" t="s">
        <v>24</v>
      </c>
      <c r="BD6" s="76" t="s">
        <v>25</v>
      </c>
    </row>
    <row r="7" spans="1:56" ht="45" x14ac:dyDescent="0.25">
      <c r="A7" s="28" t="s">
        <v>573</v>
      </c>
      <c r="B7" s="32">
        <v>30081385</v>
      </c>
      <c r="C7" s="24" t="s">
        <v>330</v>
      </c>
      <c r="D7" s="28" t="s">
        <v>83</v>
      </c>
      <c r="E7" s="25" t="s">
        <v>223</v>
      </c>
      <c r="F7" s="23" t="s">
        <v>62</v>
      </c>
      <c r="G7" s="23" t="s">
        <v>250</v>
      </c>
      <c r="H7" s="23" t="s">
        <v>22</v>
      </c>
      <c r="I7" s="78" t="s">
        <v>24</v>
      </c>
      <c r="J7" s="79">
        <v>294026</v>
      </c>
      <c r="K7" s="79">
        <v>79543</v>
      </c>
      <c r="L7" s="80">
        <v>0.27053049730295958</v>
      </c>
      <c r="M7" s="79">
        <v>241</v>
      </c>
      <c r="N7" s="78" t="s">
        <v>66</v>
      </c>
      <c r="O7" s="79">
        <v>21</v>
      </c>
      <c r="P7" s="192" t="s">
        <v>3</v>
      </c>
      <c r="Q7" s="193" t="s">
        <v>3</v>
      </c>
      <c r="R7" s="78" t="s">
        <v>69</v>
      </c>
      <c r="S7" s="82">
        <v>10474789</v>
      </c>
      <c r="T7" s="83">
        <v>43424</v>
      </c>
      <c r="U7" s="162">
        <v>44264</v>
      </c>
      <c r="V7" s="163">
        <v>0.75</v>
      </c>
      <c r="W7" s="27" t="s">
        <v>262</v>
      </c>
      <c r="X7" s="35">
        <v>51500</v>
      </c>
      <c r="Y7" s="35">
        <v>0</v>
      </c>
      <c r="Z7" s="35">
        <v>0</v>
      </c>
      <c r="AA7" s="8">
        <v>14100</v>
      </c>
      <c r="AB7" s="8">
        <v>37400</v>
      </c>
      <c r="AC7" s="8">
        <v>0</v>
      </c>
      <c r="AD7" s="8">
        <v>0</v>
      </c>
      <c r="AE7" s="8">
        <v>0</v>
      </c>
      <c r="AF7" s="8">
        <v>0</v>
      </c>
      <c r="AG7" s="8">
        <v>0</v>
      </c>
      <c r="AH7" s="8">
        <v>0</v>
      </c>
      <c r="AI7" s="8">
        <v>0</v>
      </c>
      <c r="AJ7" s="8">
        <v>0</v>
      </c>
      <c r="AK7" s="130">
        <v>51500</v>
      </c>
      <c r="AL7" s="131">
        <v>1</v>
      </c>
      <c r="AM7" s="146">
        <v>10517986</v>
      </c>
      <c r="AN7" s="35">
        <v>0</v>
      </c>
      <c r="AO7" s="35">
        <v>1</v>
      </c>
      <c r="AP7" s="35">
        <v>82125</v>
      </c>
      <c r="AQ7" s="35">
        <v>238929</v>
      </c>
      <c r="AR7" s="35">
        <v>145431</v>
      </c>
      <c r="AS7" s="129">
        <v>51500</v>
      </c>
      <c r="AT7" s="8">
        <v>1500000</v>
      </c>
      <c r="AU7" s="8">
        <v>3500000</v>
      </c>
      <c r="AV7" s="8">
        <v>3500000</v>
      </c>
      <c r="AW7" s="8">
        <v>1500000</v>
      </c>
      <c r="AX7" s="152">
        <v>4.435126648770972E-2</v>
      </c>
      <c r="AY7" s="214" t="s">
        <v>544</v>
      </c>
      <c r="AZ7" s="58" t="s">
        <v>24</v>
      </c>
      <c r="BA7" s="155" t="s">
        <v>477</v>
      </c>
      <c r="BB7" s="155" t="s">
        <v>537</v>
      </c>
      <c r="BC7" s="75" t="s">
        <v>24</v>
      </c>
      <c r="BD7" s="76" t="s">
        <v>25</v>
      </c>
    </row>
    <row r="8" spans="1:56" ht="60" x14ac:dyDescent="0.25">
      <c r="A8" s="28" t="s">
        <v>573</v>
      </c>
      <c r="B8" s="32">
        <v>30458988</v>
      </c>
      <c r="C8" s="24" t="s">
        <v>352</v>
      </c>
      <c r="D8" s="28" t="s">
        <v>83</v>
      </c>
      <c r="E8" s="25" t="s">
        <v>223</v>
      </c>
      <c r="F8" s="23" t="s">
        <v>62</v>
      </c>
      <c r="G8" s="23" t="s">
        <v>95</v>
      </c>
      <c r="H8" s="23" t="s">
        <v>22</v>
      </c>
      <c r="I8" s="78" t="s">
        <v>24</v>
      </c>
      <c r="J8" s="79">
        <v>108636</v>
      </c>
      <c r="K8" s="79">
        <v>77147</v>
      </c>
      <c r="L8" s="80">
        <v>0.71014212599874815</v>
      </c>
      <c r="M8" s="79">
        <v>440</v>
      </c>
      <c r="N8" s="78" t="s">
        <v>66</v>
      </c>
      <c r="O8" s="79">
        <v>18</v>
      </c>
      <c r="P8" s="81" t="s">
        <v>65</v>
      </c>
      <c r="Q8" s="78" t="s">
        <v>64</v>
      </c>
      <c r="R8" s="78" t="s">
        <v>69</v>
      </c>
      <c r="S8" s="82">
        <v>3554214</v>
      </c>
      <c r="T8" s="83">
        <v>43392</v>
      </c>
      <c r="U8" s="162">
        <v>45017</v>
      </c>
      <c r="V8" s="163">
        <v>1</v>
      </c>
      <c r="W8" s="27" t="s">
        <v>262</v>
      </c>
      <c r="X8" s="35">
        <v>426006</v>
      </c>
      <c r="Y8" s="35">
        <v>0</v>
      </c>
      <c r="Z8" s="35">
        <v>0</v>
      </c>
      <c r="AA8" s="8">
        <v>0</v>
      </c>
      <c r="AB8" s="8">
        <v>0</v>
      </c>
      <c r="AC8" s="8">
        <v>0</v>
      </c>
      <c r="AD8" s="8">
        <v>0</v>
      </c>
      <c r="AE8" s="8">
        <v>0</v>
      </c>
      <c r="AF8" s="8">
        <v>0</v>
      </c>
      <c r="AG8" s="8">
        <v>22500</v>
      </c>
      <c r="AH8" s="8">
        <v>138050</v>
      </c>
      <c r="AI8" s="8">
        <v>135550</v>
      </c>
      <c r="AJ8" s="8">
        <v>129906</v>
      </c>
      <c r="AK8" s="130">
        <v>426006</v>
      </c>
      <c r="AL8" s="131">
        <v>1</v>
      </c>
      <c r="AM8" s="146">
        <v>6895172</v>
      </c>
      <c r="AN8" s="35">
        <v>0</v>
      </c>
      <c r="AO8" s="35">
        <v>1</v>
      </c>
      <c r="AP8" s="35">
        <v>1280748</v>
      </c>
      <c r="AQ8" s="35">
        <v>2614651</v>
      </c>
      <c r="AR8" s="35">
        <v>1879549</v>
      </c>
      <c r="AS8" s="129">
        <v>426006</v>
      </c>
      <c r="AT8" s="8">
        <v>694217</v>
      </c>
      <c r="AU8" s="8">
        <v>0</v>
      </c>
      <c r="AV8" s="8">
        <v>0</v>
      </c>
      <c r="AW8" s="8">
        <v>0</v>
      </c>
      <c r="AX8" s="152">
        <v>0.8375351622845667</v>
      </c>
      <c r="AY8" s="214" t="s">
        <v>546</v>
      </c>
      <c r="AZ8" s="58" t="s">
        <v>24</v>
      </c>
      <c r="BA8" s="155" t="s">
        <v>477</v>
      </c>
      <c r="BB8" s="155" t="s">
        <v>537</v>
      </c>
      <c r="BC8" s="75" t="s">
        <v>24</v>
      </c>
      <c r="BD8" s="76" t="s">
        <v>25</v>
      </c>
    </row>
    <row r="9" spans="1:56" ht="45" x14ac:dyDescent="0.25">
      <c r="A9" s="28" t="s">
        <v>573</v>
      </c>
      <c r="B9" s="32">
        <v>30482963</v>
      </c>
      <c r="C9" s="28" t="s">
        <v>331</v>
      </c>
      <c r="D9" s="28" t="s">
        <v>83</v>
      </c>
      <c r="E9" s="25" t="s">
        <v>223</v>
      </c>
      <c r="F9" s="23" t="s">
        <v>62</v>
      </c>
      <c r="G9" s="23" t="s">
        <v>91</v>
      </c>
      <c r="H9" s="23" t="s">
        <v>22</v>
      </c>
      <c r="I9" s="78" t="s">
        <v>24</v>
      </c>
      <c r="J9" s="79">
        <v>93652</v>
      </c>
      <c r="K9" s="79">
        <v>64225</v>
      </c>
      <c r="L9" s="80">
        <v>0.68578353905949685</v>
      </c>
      <c r="M9" s="79">
        <v>264</v>
      </c>
      <c r="N9" s="78" t="s">
        <v>66</v>
      </c>
      <c r="O9" s="79">
        <v>56</v>
      </c>
      <c r="P9" s="192" t="s">
        <v>3</v>
      </c>
      <c r="Q9" s="193" t="s">
        <v>3</v>
      </c>
      <c r="R9" s="78" t="s">
        <v>69</v>
      </c>
      <c r="S9" s="82">
        <v>25030236</v>
      </c>
      <c r="T9" s="83">
        <v>43430</v>
      </c>
      <c r="U9" s="162">
        <v>44420</v>
      </c>
      <c r="V9" s="163">
        <v>0.86750000000000005</v>
      </c>
      <c r="W9" s="27" t="s">
        <v>262</v>
      </c>
      <c r="X9" s="35">
        <v>104550</v>
      </c>
      <c r="Y9" s="35">
        <v>0</v>
      </c>
      <c r="Z9" s="35">
        <v>0</v>
      </c>
      <c r="AA9" s="8">
        <v>56360</v>
      </c>
      <c r="AB9" s="8">
        <v>0</v>
      </c>
      <c r="AC9" s="8">
        <v>0</v>
      </c>
      <c r="AD9" s="8">
        <v>0</v>
      </c>
      <c r="AE9" s="8">
        <v>0</v>
      </c>
      <c r="AF9" s="8">
        <v>0</v>
      </c>
      <c r="AG9" s="8">
        <v>48190</v>
      </c>
      <c r="AH9" s="8">
        <v>0</v>
      </c>
      <c r="AI9" s="8">
        <v>0</v>
      </c>
      <c r="AJ9" s="8">
        <v>0</v>
      </c>
      <c r="AK9" s="130">
        <v>104550</v>
      </c>
      <c r="AL9" s="131">
        <v>1</v>
      </c>
      <c r="AM9" s="146">
        <v>25169791</v>
      </c>
      <c r="AN9" s="35">
        <v>0</v>
      </c>
      <c r="AO9" s="35">
        <v>1</v>
      </c>
      <c r="AP9" s="35">
        <v>235101</v>
      </c>
      <c r="AQ9" s="35">
        <v>553250</v>
      </c>
      <c r="AR9" s="35">
        <v>276889</v>
      </c>
      <c r="AS9" s="129">
        <v>104550</v>
      </c>
      <c r="AT9" s="8">
        <v>1500000</v>
      </c>
      <c r="AU9" s="8">
        <v>6500000</v>
      </c>
      <c r="AV9" s="8">
        <v>9500000</v>
      </c>
      <c r="AW9" s="8">
        <v>6500000</v>
      </c>
      <c r="AX9" s="152">
        <v>4.2322202834342168E-2</v>
      </c>
      <c r="AY9" s="41" t="s">
        <v>559</v>
      </c>
      <c r="AZ9" s="58" t="s">
        <v>25</v>
      </c>
      <c r="BA9" s="155" t="s">
        <v>477</v>
      </c>
      <c r="BB9" s="155" t="s">
        <v>537</v>
      </c>
      <c r="BC9" s="75" t="s">
        <v>24</v>
      </c>
      <c r="BD9" s="76" t="s">
        <v>25</v>
      </c>
    </row>
    <row r="10" spans="1:56" ht="45" x14ac:dyDescent="0.25">
      <c r="A10" s="28" t="s">
        <v>573</v>
      </c>
      <c r="B10" s="32">
        <v>30484343</v>
      </c>
      <c r="C10" s="28" t="s">
        <v>437</v>
      </c>
      <c r="D10" s="28" t="s">
        <v>83</v>
      </c>
      <c r="E10" s="25" t="s">
        <v>223</v>
      </c>
      <c r="F10" s="23" t="s">
        <v>62</v>
      </c>
      <c r="G10" s="23" t="s">
        <v>183</v>
      </c>
      <c r="H10" s="23" t="s">
        <v>22</v>
      </c>
      <c r="I10" s="78" t="s">
        <v>24</v>
      </c>
      <c r="J10" s="79">
        <v>339458</v>
      </c>
      <c r="K10" s="79">
        <v>99436</v>
      </c>
      <c r="L10" s="80">
        <v>0.29292578168727795</v>
      </c>
      <c r="M10" s="79">
        <v>462</v>
      </c>
      <c r="N10" s="79" t="s">
        <v>66</v>
      </c>
      <c r="O10" s="79">
        <v>36.799999999999997</v>
      </c>
      <c r="P10" s="192" t="s">
        <v>65</v>
      </c>
      <c r="Q10" s="193" t="s">
        <v>64</v>
      </c>
      <c r="R10" s="78" t="s">
        <v>69</v>
      </c>
      <c r="S10" s="82">
        <v>56800500</v>
      </c>
      <c r="T10" s="83">
        <v>43602</v>
      </c>
      <c r="U10" s="162">
        <v>44222</v>
      </c>
      <c r="V10" s="163">
        <v>0</v>
      </c>
      <c r="W10" s="27" t="s">
        <v>262</v>
      </c>
      <c r="X10" s="35">
        <v>0</v>
      </c>
      <c r="Y10" s="35">
        <v>0</v>
      </c>
      <c r="Z10" s="35">
        <v>0</v>
      </c>
      <c r="AA10" s="8">
        <v>0</v>
      </c>
      <c r="AB10" s="8">
        <v>0</v>
      </c>
      <c r="AC10" s="8">
        <v>0</v>
      </c>
      <c r="AD10" s="8">
        <v>0</v>
      </c>
      <c r="AE10" s="8">
        <v>0</v>
      </c>
      <c r="AF10" s="8">
        <v>0</v>
      </c>
      <c r="AG10" s="8">
        <v>0</v>
      </c>
      <c r="AH10" s="8">
        <v>0</v>
      </c>
      <c r="AI10" s="8">
        <v>0</v>
      </c>
      <c r="AJ10" s="8">
        <v>0</v>
      </c>
      <c r="AK10" s="130">
        <v>0</v>
      </c>
      <c r="AL10" s="131" t="s">
        <v>577</v>
      </c>
      <c r="AM10" s="146">
        <v>56217581</v>
      </c>
      <c r="AN10" s="35">
        <v>0</v>
      </c>
      <c r="AO10" s="35">
        <v>0</v>
      </c>
      <c r="AP10" s="35">
        <v>81519</v>
      </c>
      <c r="AQ10" s="35">
        <v>312611</v>
      </c>
      <c r="AR10" s="35">
        <v>73451</v>
      </c>
      <c r="AS10" s="129">
        <v>0</v>
      </c>
      <c r="AT10" s="8">
        <v>750000</v>
      </c>
      <c r="AU10" s="8">
        <v>0</v>
      </c>
      <c r="AV10" s="8">
        <v>5000000</v>
      </c>
      <c r="AW10" s="8">
        <v>50000000</v>
      </c>
      <c r="AX10" s="152">
        <v>8.3173447110789066E-3</v>
      </c>
      <c r="AY10" s="41" t="s">
        <v>542</v>
      </c>
      <c r="AZ10" s="58" t="s">
        <v>25</v>
      </c>
      <c r="BA10" s="155" t="s">
        <v>477</v>
      </c>
      <c r="BB10" s="155" t="s">
        <v>476</v>
      </c>
      <c r="BC10" s="75" t="s">
        <v>24</v>
      </c>
      <c r="BD10" s="76" t="s">
        <v>25</v>
      </c>
    </row>
    <row r="11" spans="1:56" ht="45" x14ac:dyDescent="0.25">
      <c r="A11" s="28" t="s">
        <v>573</v>
      </c>
      <c r="B11" s="32">
        <v>20187901</v>
      </c>
      <c r="C11" s="28" t="s">
        <v>276</v>
      </c>
      <c r="D11" s="28" t="s">
        <v>83</v>
      </c>
      <c r="E11" s="25" t="s">
        <v>223</v>
      </c>
      <c r="F11" s="23" t="s">
        <v>227</v>
      </c>
      <c r="G11" s="23" t="s">
        <v>93</v>
      </c>
      <c r="H11" s="23" t="s">
        <v>22</v>
      </c>
      <c r="I11" s="78" t="s">
        <v>24</v>
      </c>
      <c r="J11" s="79">
        <v>28151</v>
      </c>
      <c r="K11" s="79">
        <v>10134</v>
      </c>
      <c r="L11" s="80">
        <v>0.35998721182196014</v>
      </c>
      <c r="M11" s="79">
        <v>66</v>
      </c>
      <c r="N11" s="78" t="s">
        <v>66</v>
      </c>
      <c r="O11" s="79">
        <v>1.5</v>
      </c>
      <c r="P11" s="192" t="s">
        <v>65</v>
      </c>
      <c r="Q11" s="193" t="s">
        <v>64</v>
      </c>
      <c r="R11" s="78" t="s">
        <v>69</v>
      </c>
      <c r="S11" s="82">
        <v>19568866</v>
      </c>
      <c r="T11" s="83">
        <v>43398</v>
      </c>
      <c r="U11" s="162">
        <v>44467</v>
      </c>
      <c r="V11" s="163">
        <v>0.87870000000000004</v>
      </c>
      <c r="W11" s="27" t="s">
        <v>262</v>
      </c>
      <c r="X11" s="35">
        <v>0</v>
      </c>
      <c r="Y11" s="35">
        <v>0</v>
      </c>
      <c r="Z11" s="35">
        <v>0</v>
      </c>
      <c r="AA11" s="8">
        <v>0</v>
      </c>
      <c r="AB11" s="8">
        <v>0</v>
      </c>
      <c r="AC11" s="8">
        <v>0</v>
      </c>
      <c r="AD11" s="8">
        <v>0</v>
      </c>
      <c r="AE11" s="8">
        <v>0</v>
      </c>
      <c r="AF11" s="8">
        <v>0</v>
      </c>
      <c r="AG11" s="8">
        <v>0</v>
      </c>
      <c r="AH11" s="8">
        <v>0</v>
      </c>
      <c r="AI11" s="8">
        <v>0</v>
      </c>
      <c r="AJ11" s="8">
        <v>0</v>
      </c>
      <c r="AK11" s="130">
        <v>0</v>
      </c>
      <c r="AL11" s="131" t="s">
        <v>577</v>
      </c>
      <c r="AM11" s="146">
        <v>25404024</v>
      </c>
      <c r="AN11" s="35">
        <v>0</v>
      </c>
      <c r="AO11" s="35">
        <v>1</v>
      </c>
      <c r="AP11" s="35">
        <v>5986285</v>
      </c>
      <c r="AQ11" s="35">
        <v>9507913</v>
      </c>
      <c r="AR11" s="35">
        <v>9909825</v>
      </c>
      <c r="AS11" s="129">
        <v>0</v>
      </c>
      <c r="AT11" s="8">
        <v>0</v>
      </c>
      <c r="AU11" s="8">
        <v>0</v>
      </c>
      <c r="AV11" s="8">
        <v>0</v>
      </c>
      <c r="AW11" s="8">
        <v>0</v>
      </c>
      <c r="AX11" s="152">
        <v>1</v>
      </c>
      <c r="AY11" s="41" t="s">
        <v>542</v>
      </c>
      <c r="AZ11" s="58" t="s">
        <v>25</v>
      </c>
      <c r="BA11" s="155" t="s">
        <v>477</v>
      </c>
      <c r="BB11" s="155" t="s">
        <v>476</v>
      </c>
      <c r="BC11" s="75" t="s">
        <v>24</v>
      </c>
      <c r="BD11" s="76" t="s">
        <v>25</v>
      </c>
    </row>
    <row r="12" spans="1:56" ht="60" x14ac:dyDescent="0.25">
      <c r="A12" s="28" t="s">
        <v>573</v>
      </c>
      <c r="B12" s="32">
        <v>30400090</v>
      </c>
      <c r="C12" s="28" t="s">
        <v>438</v>
      </c>
      <c r="D12" s="28" t="s">
        <v>83</v>
      </c>
      <c r="E12" s="25" t="s">
        <v>33</v>
      </c>
      <c r="F12" s="23" t="s">
        <v>52</v>
      </c>
      <c r="G12" s="23" t="s">
        <v>94</v>
      </c>
      <c r="H12" s="23" t="s">
        <v>22</v>
      </c>
      <c r="I12" s="78" t="s">
        <v>24</v>
      </c>
      <c r="J12" s="79">
        <v>53262</v>
      </c>
      <c r="K12" s="79">
        <v>6924</v>
      </c>
      <c r="L12" s="80">
        <v>0.12999887349329728</v>
      </c>
      <c r="M12" s="79">
        <v>15</v>
      </c>
      <c r="N12" s="78" t="s">
        <v>66</v>
      </c>
      <c r="O12" s="79">
        <v>12</v>
      </c>
      <c r="P12" s="81" t="s">
        <v>3</v>
      </c>
      <c r="Q12" s="78" t="s">
        <v>3</v>
      </c>
      <c r="R12" s="78" t="s">
        <v>69</v>
      </c>
      <c r="S12" s="82">
        <v>5125547</v>
      </c>
      <c r="T12" s="83">
        <v>44023</v>
      </c>
      <c r="U12" s="162">
        <v>44573</v>
      </c>
      <c r="V12" s="163">
        <v>0.79800000000000004</v>
      </c>
      <c r="W12" s="27" t="s">
        <v>262</v>
      </c>
      <c r="X12" s="35">
        <v>956144</v>
      </c>
      <c r="Y12" s="35">
        <v>0</v>
      </c>
      <c r="Z12" s="35">
        <v>644000</v>
      </c>
      <c r="AA12" s="8">
        <v>179795</v>
      </c>
      <c r="AB12" s="8">
        <v>0</v>
      </c>
      <c r="AC12" s="8">
        <v>0</v>
      </c>
      <c r="AD12" s="8">
        <v>132349</v>
      </c>
      <c r="AE12" s="8">
        <v>0</v>
      </c>
      <c r="AF12" s="8">
        <v>0</v>
      </c>
      <c r="AG12" s="8">
        <v>0</v>
      </c>
      <c r="AH12" s="8">
        <v>0</v>
      </c>
      <c r="AI12" s="8">
        <v>0</v>
      </c>
      <c r="AJ12" s="8">
        <v>0</v>
      </c>
      <c r="AK12" s="130">
        <v>956144</v>
      </c>
      <c r="AL12" s="131">
        <v>1</v>
      </c>
      <c r="AM12" s="146">
        <v>5398300</v>
      </c>
      <c r="AN12" s="35">
        <v>496239</v>
      </c>
      <c r="AO12" s="35">
        <v>92356</v>
      </c>
      <c r="AP12" s="35">
        <v>247</v>
      </c>
      <c r="AQ12" s="35">
        <v>995318</v>
      </c>
      <c r="AR12" s="35">
        <v>2857996</v>
      </c>
      <c r="AS12" s="129">
        <v>956144</v>
      </c>
      <c r="AT12" s="8">
        <v>0</v>
      </c>
      <c r="AU12" s="8">
        <v>0</v>
      </c>
      <c r="AV12" s="8">
        <v>0</v>
      </c>
      <c r="AW12" s="8">
        <v>0</v>
      </c>
      <c r="AX12" s="152">
        <v>0.82288053646518344</v>
      </c>
      <c r="AY12" s="41" t="s">
        <v>559</v>
      </c>
      <c r="AZ12" s="58" t="s">
        <v>25</v>
      </c>
      <c r="BA12" s="155" t="s">
        <v>477</v>
      </c>
      <c r="BB12" s="155" t="s">
        <v>537</v>
      </c>
      <c r="BC12" s="75" t="s">
        <v>24</v>
      </c>
      <c r="BD12" s="76" t="s">
        <v>25</v>
      </c>
    </row>
    <row r="13" spans="1:56" ht="60" x14ac:dyDescent="0.25">
      <c r="A13" s="28" t="s">
        <v>573</v>
      </c>
      <c r="B13" s="32">
        <v>30080831</v>
      </c>
      <c r="C13" s="24" t="s">
        <v>332</v>
      </c>
      <c r="D13" s="28" t="s">
        <v>83</v>
      </c>
      <c r="E13" s="25" t="s">
        <v>33</v>
      </c>
      <c r="F13" s="23" t="s">
        <v>225</v>
      </c>
      <c r="G13" s="23" t="s">
        <v>90</v>
      </c>
      <c r="H13" s="23" t="s">
        <v>22</v>
      </c>
      <c r="I13" s="78" t="s">
        <v>24</v>
      </c>
      <c r="J13" s="79">
        <v>17413</v>
      </c>
      <c r="K13" s="79">
        <v>2437</v>
      </c>
      <c r="L13" s="80">
        <v>0.13995290874633895</v>
      </c>
      <c r="M13" s="79">
        <v>13</v>
      </c>
      <c r="N13" s="78" t="s">
        <v>66</v>
      </c>
      <c r="O13" s="79">
        <v>13</v>
      </c>
      <c r="P13" s="81" t="s">
        <v>3</v>
      </c>
      <c r="Q13" s="78" t="s">
        <v>3</v>
      </c>
      <c r="R13" s="78" t="s">
        <v>69</v>
      </c>
      <c r="S13" s="82">
        <v>28600582</v>
      </c>
      <c r="T13" s="83">
        <v>43894</v>
      </c>
      <c r="U13" s="162">
        <v>44689</v>
      </c>
      <c r="V13" s="163">
        <v>0.83</v>
      </c>
      <c r="W13" s="27" t="s">
        <v>262</v>
      </c>
      <c r="X13" s="35">
        <v>4718777</v>
      </c>
      <c r="Y13" s="35">
        <v>0</v>
      </c>
      <c r="Z13" s="35">
        <v>1578232</v>
      </c>
      <c r="AA13" s="8">
        <v>708629</v>
      </c>
      <c r="AB13" s="8">
        <v>700884</v>
      </c>
      <c r="AC13" s="8">
        <v>25684</v>
      </c>
      <c r="AD13" s="8">
        <v>569843</v>
      </c>
      <c r="AE13" s="8">
        <v>500610</v>
      </c>
      <c r="AF13" s="8">
        <v>112595</v>
      </c>
      <c r="AG13" s="8">
        <v>677687</v>
      </c>
      <c r="AH13" s="8">
        <v>0</v>
      </c>
      <c r="AI13" s="8">
        <v>0</v>
      </c>
      <c r="AJ13" s="8">
        <v>55932</v>
      </c>
      <c r="AK13" s="130">
        <v>4930096</v>
      </c>
      <c r="AL13" s="131">
        <v>1</v>
      </c>
      <c r="AM13" s="146">
        <v>32703510</v>
      </c>
      <c r="AN13" s="35">
        <v>0</v>
      </c>
      <c r="AO13" s="35">
        <v>1</v>
      </c>
      <c r="AP13" s="35">
        <v>640865</v>
      </c>
      <c r="AQ13" s="35">
        <v>3553671</v>
      </c>
      <c r="AR13" s="35">
        <v>6879877</v>
      </c>
      <c r="AS13" s="129">
        <v>4929096</v>
      </c>
      <c r="AT13" s="8">
        <v>5360000</v>
      </c>
      <c r="AU13" s="8">
        <v>6340000</v>
      </c>
      <c r="AV13" s="8">
        <v>5000000</v>
      </c>
      <c r="AW13" s="8">
        <v>0</v>
      </c>
      <c r="AX13" s="152">
        <v>0.33863074636331086</v>
      </c>
      <c r="AY13" s="41" t="s">
        <v>560</v>
      </c>
      <c r="AZ13" s="58" t="s">
        <v>24</v>
      </c>
      <c r="BA13" s="155" t="s">
        <v>477</v>
      </c>
      <c r="BB13" s="155" t="s">
        <v>537</v>
      </c>
      <c r="BC13" s="75" t="s">
        <v>578</v>
      </c>
      <c r="BD13" s="76">
        <v>-1000</v>
      </c>
    </row>
    <row r="14" spans="1:56" ht="45" x14ac:dyDescent="0.25">
      <c r="A14" s="28" t="s">
        <v>573</v>
      </c>
      <c r="B14" s="32">
        <v>30083093</v>
      </c>
      <c r="C14" s="24" t="s">
        <v>439</v>
      </c>
      <c r="D14" s="28" t="s">
        <v>83</v>
      </c>
      <c r="E14" s="25" t="s">
        <v>33</v>
      </c>
      <c r="F14" s="23" t="s">
        <v>225</v>
      </c>
      <c r="G14" s="23" t="s">
        <v>251</v>
      </c>
      <c r="H14" s="23" t="s">
        <v>22</v>
      </c>
      <c r="I14" s="78" t="s">
        <v>24</v>
      </c>
      <c r="J14" s="79">
        <v>17413</v>
      </c>
      <c r="K14" s="79">
        <v>2437</v>
      </c>
      <c r="L14" s="80">
        <v>0.13995290874633895</v>
      </c>
      <c r="M14" s="79">
        <v>13</v>
      </c>
      <c r="N14" s="78" t="s">
        <v>66</v>
      </c>
      <c r="O14" s="79">
        <v>13</v>
      </c>
      <c r="P14" s="81" t="s">
        <v>65</v>
      </c>
      <c r="Q14" s="78" t="s">
        <v>64</v>
      </c>
      <c r="R14" s="78" t="s">
        <v>68</v>
      </c>
      <c r="S14" s="82">
        <v>5795212</v>
      </c>
      <c r="T14" s="83">
        <v>42866</v>
      </c>
      <c r="U14" s="162">
        <v>43770</v>
      </c>
      <c r="V14" s="163">
        <v>1</v>
      </c>
      <c r="W14" s="27" t="s">
        <v>262</v>
      </c>
      <c r="X14" s="35">
        <v>0</v>
      </c>
      <c r="Y14" s="35">
        <v>0</v>
      </c>
      <c r="Z14" s="35">
        <v>0</v>
      </c>
      <c r="AA14" s="8">
        <v>0</v>
      </c>
      <c r="AB14" s="8">
        <v>0</v>
      </c>
      <c r="AC14" s="8">
        <v>0</v>
      </c>
      <c r="AD14" s="8">
        <v>0</v>
      </c>
      <c r="AE14" s="8">
        <v>0</v>
      </c>
      <c r="AF14" s="8">
        <v>0</v>
      </c>
      <c r="AG14" s="8">
        <v>0</v>
      </c>
      <c r="AH14" s="8">
        <v>0</v>
      </c>
      <c r="AI14" s="8">
        <v>0</v>
      </c>
      <c r="AJ14" s="8">
        <v>0</v>
      </c>
      <c r="AK14" s="130">
        <v>0</v>
      </c>
      <c r="AL14" s="131" t="s">
        <v>577</v>
      </c>
      <c r="AM14" s="146">
        <v>5835772</v>
      </c>
      <c r="AN14" s="35">
        <v>1257887</v>
      </c>
      <c r="AO14" s="35">
        <v>2250573</v>
      </c>
      <c r="AP14" s="35">
        <v>2002314</v>
      </c>
      <c r="AQ14" s="35">
        <v>324998</v>
      </c>
      <c r="AR14" s="35">
        <v>0</v>
      </c>
      <c r="AS14" s="129">
        <v>0</v>
      </c>
      <c r="AT14" s="8">
        <v>0</v>
      </c>
      <c r="AU14" s="8">
        <v>0</v>
      </c>
      <c r="AV14" s="8">
        <v>0</v>
      </c>
      <c r="AW14" s="8">
        <v>0</v>
      </c>
      <c r="AX14" s="152">
        <v>1</v>
      </c>
      <c r="AY14" s="57"/>
      <c r="AZ14" s="58" t="s">
        <v>25</v>
      </c>
      <c r="BA14" s="155" t="s">
        <v>477</v>
      </c>
      <c r="BB14" s="155" t="s">
        <v>476</v>
      </c>
      <c r="BC14" s="75" t="s">
        <v>24</v>
      </c>
      <c r="BD14" s="76" t="s">
        <v>25</v>
      </c>
    </row>
    <row r="15" spans="1:56" ht="45" x14ac:dyDescent="0.25">
      <c r="A15" s="28" t="s">
        <v>573</v>
      </c>
      <c r="B15" s="32">
        <v>30070887</v>
      </c>
      <c r="C15" s="24" t="s">
        <v>353</v>
      </c>
      <c r="D15" s="28" t="s">
        <v>83</v>
      </c>
      <c r="E15" s="25" t="s">
        <v>33</v>
      </c>
      <c r="F15" s="23" t="s">
        <v>57</v>
      </c>
      <c r="G15" s="23" t="s">
        <v>506</v>
      </c>
      <c r="H15" s="23" t="s">
        <v>22</v>
      </c>
      <c r="I15" s="78" t="s">
        <v>24</v>
      </c>
      <c r="J15" s="79">
        <v>9548</v>
      </c>
      <c r="K15" s="79">
        <v>4392</v>
      </c>
      <c r="L15" s="80">
        <v>0.45999162128194387</v>
      </c>
      <c r="M15" s="79">
        <v>49</v>
      </c>
      <c r="N15" s="78" t="s">
        <v>66</v>
      </c>
      <c r="O15" s="79">
        <v>10</v>
      </c>
      <c r="P15" s="78" t="s">
        <v>2</v>
      </c>
      <c r="Q15" s="78" t="s">
        <v>61</v>
      </c>
      <c r="R15" s="78" t="s">
        <v>68</v>
      </c>
      <c r="S15" s="82">
        <v>4235450</v>
      </c>
      <c r="T15" s="83">
        <v>44105</v>
      </c>
      <c r="U15" s="165">
        <v>44713</v>
      </c>
      <c r="V15" s="163">
        <v>0</v>
      </c>
      <c r="W15" s="27" t="s">
        <v>262</v>
      </c>
      <c r="X15" s="35">
        <v>0</v>
      </c>
      <c r="Y15" s="35">
        <v>0</v>
      </c>
      <c r="Z15" s="35">
        <v>0</v>
      </c>
      <c r="AA15" s="8">
        <v>0</v>
      </c>
      <c r="AB15" s="8">
        <v>0</v>
      </c>
      <c r="AC15" s="8">
        <v>0</v>
      </c>
      <c r="AD15" s="8">
        <v>0</v>
      </c>
      <c r="AE15" s="8">
        <v>0</v>
      </c>
      <c r="AF15" s="8">
        <v>0</v>
      </c>
      <c r="AG15" s="8">
        <v>0</v>
      </c>
      <c r="AH15" s="8">
        <v>0</v>
      </c>
      <c r="AI15" s="8">
        <v>0</v>
      </c>
      <c r="AJ15" s="8">
        <v>0</v>
      </c>
      <c r="AK15" s="130">
        <v>0</v>
      </c>
      <c r="AL15" s="131" t="s">
        <v>577</v>
      </c>
      <c r="AM15" s="146">
        <v>4015000</v>
      </c>
      <c r="AN15" s="35">
        <v>0</v>
      </c>
      <c r="AO15" s="35">
        <v>0</v>
      </c>
      <c r="AP15" s="35">
        <v>0</v>
      </c>
      <c r="AQ15" s="35">
        <v>15000</v>
      </c>
      <c r="AR15" s="35">
        <v>0</v>
      </c>
      <c r="AS15" s="129">
        <v>0</v>
      </c>
      <c r="AT15" s="8">
        <v>0</v>
      </c>
      <c r="AU15" s="8">
        <v>1500000</v>
      </c>
      <c r="AV15" s="8">
        <v>2000000</v>
      </c>
      <c r="AW15" s="8">
        <v>500000</v>
      </c>
      <c r="AX15" s="152">
        <v>3.7359900373599006E-3</v>
      </c>
      <c r="AY15" s="41"/>
      <c r="AZ15" s="58" t="s">
        <v>25</v>
      </c>
      <c r="BA15" s="155" t="s">
        <v>477</v>
      </c>
      <c r="BB15" s="155" t="s">
        <v>537</v>
      </c>
      <c r="BC15" s="75" t="s">
        <v>24</v>
      </c>
      <c r="BD15" s="76" t="s">
        <v>25</v>
      </c>
    </row>
    <row r="16" spans="1:56" ht="45" x14ac:dyDescent="0.25">
      <c r="A16" s="28" t="s">
        <v>573</v>
      </c>
      <c r="B16" s="32">
        <v>30132761</v>
      </c>
      <c r="C16" s="24" t="s">
        <v>333</v>
      </c>
      <c r="D16" s="28" t="s">
        <v>83</v>
      </c>
      <c r="E16" s="25" t="s">
        <v>33</v>
      </c>
      <c r="F16" s="23" t="s">
        <v>62</v>
      </c>
      <c r="G16" s="23" t="s">
        <v>226</v>
      </c>
      <c r="H16" s="23" t="s">
        <v>22</v>
      </c>
      <c r="I16" s="78" t="s">
        <v>24</v>
      </c>
      <c r="J16" s="79">
        <v>51595</v>
      </c>
      <c r="K16" s="79">
        <v>12007</v>
      </c>
      <c r="L16" s="80">
        <v>0.23271634848338016</v>
      </c>
      <c r="M16" s="79">
        <v>45</v>
      </c>
      <c r="N16" s="78" t="s">
        <v>66</v>
      </c>
      <c r="O16" s="79">
        <v>55</v>
      </c>
      <c r="P16" s="192" t="s">
        <v>3</v>
      </c>
      <c r="Q16" s="193" t="s">
        <v>3</v>
      </c>
      <c r="R16" s="78" t="s">
        <v>69</v>
      </c>
      <c r="S16" s="82">
        <v>30080773</v>
      </c>
      <c r="T16" s="83">
        <v>43447</v>
      </c>
      <c r="U16" s="196">
        <v>44467</v>
      </c>
      <c r="V16" s="163">
        <v>0.68579999999999997</v>
      </c>
      <c r="W16" s="27" t="s">
        <v>262</v>
      </c>
      <c r="X16" s="35">
        <v>108131</v>
      </c>
      <c r="Y16" s="35">
        <v>0</v>
      </c>
      <c r="Z16" s="35">
        <v>0</v>
      </c>
      <c r="AA16" s="8">
        <v>0</v>
      </c>
      <c r="AB16" s="8">
        <v>0</v>
      </c>
      <c r="AC16" s="8">
        <v>3881</v>
      </c>
      <c r="AD16" s="8">
        <v>0</v>
      </c>
      <c r="AE16" s="8">
        <v>0</v>
      </c>
      <c r="AF16" s="8">
        <v>0</v>
      </c>
      <c r="AG16" s="8">
        <v>0</v>
      </c>
      <c r="AH16" s="8">
        <v>85000</v>
      </c>
      <c r="AI16" s="8">
        <v>19250</v>
      </c>
      <c r="AJ16" s="8">
        <v>0</v>
      </c>
      <c r="AK16" s="130">
        <v>108131</v>
      </c>
      <c r="AL16" s="131">
        <v>1</v>
      </c>
      <c r="AM16" s="146">
        <v>30141735</v>
      </c>
      <c r="AN16" s="35">
        <v>0</v>
      </c>
      <c r="AO16" s="35">
        <v>1</v>
      </c>
      <c r="AP16" s="35">
        <v>339348</v>
      </c>
      <c r="AQ16" s="35">
        <v>396385</v>
      </c>
      <c r="AR16" s="35">
        <v>297870</v>
      </c>
      <c r="AS16" s="129">
        <v>108131</v>
      </c>
      <c r="AT16" s="8">
        <v>1500000</v>
      </c>
      <c r="AU16" s="8">
        <v>8500000</v>
      </c>
      <c r="AV16" s="8">
        <v>10500000</v>
      </c>
      <c r="AW16" s="8">
        <v>8500000</v>
      </c>
      <c r="AX16" s="152">
        <v>3.429145667958397E-2</v>
      </c>
      <c r="AY16" s="41" t="s">
        <v>559</v>
      </c>
      <c r="AZ16" s="58" t="s">
        <v>25</v>
      </c>
      <c r="BA16" s="155" t="s">
        <v>477</v>
      </c>
      <c r="BB16" s="155" t="s">
        <v>537</v>
      </c>
      <c r="BC16" s="75" t="s">
        <v>24</v>
      </c>
      <c r="BD16" s="76" t="s">
        <v>25</v>
      </c>
    </row>
    <row r="17" spans="1:56" ht="45" x14ac:dyDescent="0.25">
      <c r="A17" s="28" t="s">
        <v>573</v>
      </c>
      <c r="B17" s="32">
        <v>30461075</v>
      </c>
      <c r="C17" s="24" t="s">
        <v>334</v>
      </c>
      <c r="D17" s="28" t="s">
        <v>83</v>
      </c>
      <c r="E17" s="25" t="s">
        <v>43</v>
      </c>
      <c r="F17" s="23" t="s">
        <v>62</v>
      </c>
      <c r="G17" s="26" t="s">
        <v>88</v>
      </c>
      <c r="H17" s="23" t="s">
        <v>22</v>
      </c>
      <c r="I17" s="78" t="s">
        <v>24</v>
      </c>
      <c r="J17" s="79">
        <v>16389</v>
      </c>
      <c r="K17" s="79">
        <v>8993</v>
      </c>
      <c r="L17" s="80">
        <v>0.54872170358167061</v>
      </c>
      <c r="M17" s="79">
        <v>47</v>
      </c>
      <c r="N17" s="78" t="s">
        <v>66</v>
      </c>
      <c r="O17" s="79">
        <v>24</v>
      </c>
      <c r="P17" s="81" t="s">
        <v>3</v>
      </c>
      <c r="Q17" s="78" t="s">
        <v>3</v>
      </c>
      <c r="R17" s="78" t="s">
        <v>69</v>
      </c>
      <c r="S17" s="82">
        <v>14229001</v>
      </c>
      <c r="T17" s="83">
        <v>43756</v>
      </c>
      <c r="U17" s="83">
        <v>44694</v>
      </c>
      <c r="V17" s="84">
        <v>0.56000000000000005</v>
      </c>
      <c r="W17" s="27" t="s">
        <v>262</v>
      </c>
      <c r="X17" s="35">
        <v>8139774</v>
      </c>
      <c r="Y17" s="35">
        <v>0</v>
      </c>
      <c r="Z17" s="35">
        <v>0</v>
      </c>
      <c r="AA17" s="8">
        <v>489250</v>
      </c>
      <c r="AB17" s="8">
        <v>575191</v>
      </c>
      <c r="AC17" s="8">
        <v>1458856</v>
      </c>
      <c r="AD17" s="8">
        <v>1419353</v>
      </c>
      <c r="AE17" s="8">
        <v>1396680</v>
      </c>
      <c r="AF17" s="8">
        <v>1401534</v>
      </c>
      <c r="AG17" s="8">
        <v>159650</v>
      </c>
      <c r="AH17" s="8">
        <v>834259</v>
      </c>
      <c r="AI17" s="8">
        <v>0</v>
      </c>
      <c r="AJ17" s="8">
        <v>460156</v>
      </c>
      <c r="AK17" s="130">
        <v>8194929</v>
      </c>
      <c r="AL17" s="131">
        <v>1</v>
      </c>
      <c r="AM17" s="146">
        <v>14749722</v>
      </c>
      <c r="AN17" s="35">
        <v>0</v>
      </c>
      <c r="AO17" s="35">
        <v>1</v>
      </c>
      <c r="AP17" s="35">
        <v>1584</v>
      </c>
      <c r="AQ17" s="35">
        <v>3188846</v>
      </c>
      <c r="AR17" s="35">
        <v>3308362</v>
      </c>
      <c r="AS17" s="129">
        <v>8194929</v>
      </c>
      <c r="AT17" s="8">
        <v>56000</v>
      </c>
      <c r="AU17" s="8">
        <v>0</v>
      </c>
      <c r="AV17" s="8">
        <v>0</v>
      </c>
      <c r="AW17" s="8">
        <v>0</v>
      </c>
      <c r="AX17" s="152">
        <v>0.44060443986673103</v>
      </c>
      <c r="AY17" s="161" t="s">
        <v>561</v>
      </c>
      <c r="AZ17" s="58" t="s">
        <v>24</v>
      </c>
      <c r="BA17" s="155" t="s">
        <v>477</v>
      </c>
      <c r="BB17" s="155" t="s">
        <v>537</v>
      </c>
      <c r="BC17" s="75" t="s">
        <v>24</v>
      </c>
      <c r="BD17" s="76" t="s">
        <v>25</v>
      </c>
    </row>
    <row r="18" spans="1:56" ht="30" x14ac:dyDescent="0.25">
      <c r="A18" s="28" t="s">
        <v>573</v>
      </c>
      <c r="B18" s="43">
        <v>30371043</v>
      </c>
      <c r="C18" s="44" t="s">
        <v>335</v>
      </c>
      <c r="D18" s="144" t="s">
        <v>84</v>
      </c>
      <c r="E18" s="43" t="s">
        <v>43</v>
      </c>
      <c r="F18" s="45" t="s">
        <v>43</v>
      </c>
      <c r="G18" s="45" t="s">
        <v>68</v>
      </c>
      <c r="H18" s="45" t="s">
        <v>22</v>
      </c>
      <c r="I18" s="45" t="s">
        <v>24</v>
      </c>
      <c r="J18" s="86">
        <v>1431730</v>
      </c>
      <c r="K18" s="86">
        <v>375425</v>
      </c>
      <c r="L18" s="87">
        <v>0.26221773658441189</v>
      </c>
      <c r="M18" s="86"/>
      <c r="N18" s="45" t="s">
        <v>66</v>
      </c>
      <c r="O18" s="86">
        <v>75.2</v>
      </c>
      <c r="P18" s="45" t="s">
        <v>3</v>
      </c>
      <c r="Q18" s="45" t="s">
        <v>3</v>
      </c>
      <c r="R18" s="45" t="s">
        <v>68</v>
      </c>
      <c r="S18" s="86">
        <v>16715060</v>
      </c>
      <c r="T18" s="88">
        <v>42795</v>
      </c>
      <c r="U18" s="46">
        <v>44166</v>
      </c>
      <c r="V18" s="47">
        <v>0.71</v>
      </c>
      <c r="W18" s="46" t="s">
        <v>262</v>
      </c>
      <c r="X18" s="49">
        <v>0</v>
      </c>
      <c r="Y18" s="49">
        <v>0</v>
      </c>
      <c r="Z18" s="49">
        <v>0</v>
      </c>
      <c r="AA18" s="37">
        <v>0</v>
      </c>
      <c r="AB18" s="37">
        <v>0</v>
      </c>
      <c r="AC18" s="37">
        <v>0</v>
      </c>
      <c r="AD18" s="37">
        <v>0</v>
      </c>
      <c r="AE18" s="37">
        <v>0</v>
      </c>
      <c r="AF18" s="37">
        <v>0</v>
      </c>
      <c r="AG18" s="37">
        <v>0</v>
      </c>
      <c r="AH18" s="37">
        <v>0</v>
      </c>
      <c r="AI18" s="37">
        <v>0</v>
      </c>
      <c r="AJ18" s="37">
        <v>0</v>
      </c>
      <c r="AK18" s="130">
        <v>0</v>
      </c>
      <c r="AL18" s="131" t="s">
        <v>577</v>
      </c>
      <c r="AM18" s="49">
        <v>16252851</v>
      </c>
      <c r="AN18" s="49">
        <v>3512691</v>
      </c>
      <c r="AO18" s="49">
        <v>5746060</v>
      </c>
      <c r="AP18" s="49">
        <v>6019462</v>
      </c>
      <c r="AQ18" s="49">
        <v>974638</v>
      </c>
      <c r="AR18" s="49">
        <v>0</v>
      </c>
      <c r="AS18" s="37">
        <v>0</v>
      </c>
      <c r="AT18" s="37">
        <v>0</v>
      </c>
      <c r="AU18" s="37">
        <v>0</v>
      </c>
      <c r="AV18" s="37">
        <v>0</v>
      </c>
      <c r="AW18" s="37">
        <v>0</v>
      </c>
      <c r="AX18" s="149">
        <v>1</v>
      </c>
      <c r="AY18" s="45"/>
      <c r="AZ18" s="51" t="s">
        <v>25</v>
      </c>
      <c r="BA18" s="156" t="s">
        <v>477</v>
      </c>
      <c r="BB18" s="155" t="s">
        <v>537</v>
      </c>
      <c r="BC18" s="75" t="s">
        <v>24</v>
      </c>
      <c r="BD18" s="76" t="s">
        <v>25</v>
      </c>
    </row>
    <row r="19" spans="1:56" ht="45" x14ac:dyDescent="0.25">
      <c r="A19" s="28" t="s">
        <v>573</v>
      </c>
      <c r="B19" s="43">
        <v>30481288</v>
      </c>
      <c r="C19" s="44" t="s">
        <v>339</v>
      </c>
      <c r="D19" s="44" t="s">
        <v>84</v>
      </c>
      <c r="E19" s="43" t="s">
        <v>43</v>
      </c>
      <c r="F19" s="45" t="s">
        <v>43</v>
      </c>
      <c r="G19" s="45" t="s">
        <v>68</v>
      </c>
      <c r="H19" s="45" t="s">
        <v>22</v>
      </c>
      <c r="I19" s="45" t="s">
        <v>24</v>
      </c>
      <c r="J19" s="86">
        <v>122994</v>
      </c>
      <c r="K19" s="86">
        <v>16046</v>
      </c>
      <c r="L19" s="87">
        <v>0.13046164853570094</v>
      </c>
      <c r="M19" s="86">
        <v>0</v>
      </c>
      <c r="N19" s="45" t="s">
        <v>66</v>
      </c>
      <c r="O19" s="86">
        <v>29</v>
      </c>
      <c r="P19" s="45" t="s">
        <v>65</v>
      </c>
      <c r="Q19" s="45" t="s">
        <v>64</v>
      </c>
      <c r="R19" s="45" t="s">
        <v>68</v>
      </c>
      <c r="S19" s="48">
        <v>4587287</v>
      </c>
      <c r="T19" s="46">
        <v>43374</v>
      </c>
      <c r="U19" s="46">
        <v>44166</v>
      </c>
      <c r="V19" s="47">
        <v>1</v>
      </c>
      <c r="W19" s="46" t="s">
        <v>262</v>
      </c>
      <c r="X19" s="49">
        <v>0</v>
      </c>
      <c r="Y19" s="49">
        <v>0</v>
      </c>
      <c r="Z19" s="49">
        <v>0</v>
      </c>
      <c r="AA19" s="37">
        <v>0</v>
      </c>
      <c r="AB19" s="37">
        <v>0</v>
      </c>
      <c r="AC19" s="37">
        <v>0</v>
      </c>
      <c r="AD19" s="37">
        <v>0</v>
      </c>
      <c r="AE19" s="37">
        <v>0</v>
      </c>
      <c r="AF19" s="37">
        <v>0</v>
      </c>
      <c r="AG19" s="37">
        <v>0</v>
      </c>
      <c r="AH19" s="37">
        <v>0</v>
      </c>
      <c r="AI19" s="37">
        <v>0</v>
      </c>
      <c r="AJ19" s="37">
        <v>0</v>
      </c>
      <c r="AK19" s="130">
        <v>0</v>
      </c>
      <c r="AL19" s="131" t="s">
        <v>577</v>
      </c>
      <c r="AM19" s="49">
        <v>4870914</v>
      </c>
      <c r="AN19" s="49">
        <v>0</v>
      </c>
      <c r="AO19" s="49">
        <v>3</v>
      </c>
      <c r="AP19" s="49">
        <v>2839808</v>
      </c>
      <c r="AQ19" s="49">
        <v>2031103</v>
      </c>
      <c r="AR19" s="49">
        <v>0</v>
      </c>
      <c r="AS19" s="37">
        <v>0</v>
      </c>
      <c r="AT19" s="37">
        <v>0</v>
      </c>
      <c r="AU19" s="37">
        <v>0</v>
      </c>
      <c r="AV19" s="37">
        <v>0</v>
      </c>
      <c r="AW19" s="37">
        <v>0</v>
      </c>
      <c r="AX19" s="149">
        <v>1</v>
      </c>
      <c r="AY19" s="50"/>
      <c r="AZ19" s="51" t="s">
        <v>25</v>
      </c>
      <c r="BA19" s="156" t="s">
        <v>477</v>
      </c>
      <c r="BB19" s="155" t="s">
        <v>476</v>
      </c>
      <c r="BC19" s="75" t="s">
        <v>24</v>
      </c>
      <c r="BD19" s="76" t="s">
        <v>25</v>
      </c>
    </row>
    <row r="20" spans="1:56" ht="30" x14ac:dyDescent="0.25">
      <c r="A20" s="28" t="s">
        <v>573</v>
      </c>
      <c r="B20" s="43">
        <v>40002696</v>
      </c>
      <c r="C20" s="44" t="s">
        <v>340</v>
      </c>
      <c r="D20" s="44" t="s">
        <v>84</v>
      </c>
      <c r="E20" s="43" t="s">
        <v>43</v>
      </c>
      <c r="F20" s="45" t="s">
        <v>43</v>
      </c>
      <c r="G20" s="45" t="s">
        <v>68</v>
      </c>
      <c r="H20" s="45" t="s">
        <v>22</v>
      </c>
      <c r="I20" s="45" t="s">
        <v>24</v>
      </c>
      <c r="J20" s="86">
        <v>264756</v>
      </c>
      <c r="K20" s="86">
        <v>52517</v>
      </c>
      <c r="L20" s="87">
        <v>0.19835999939566998</v>
      </c>
      <c r="M20" s="86">
        <v>0</v>
      </c>
      <c r="N20" s="45" t="s">
        <v>66</v>
      </c>
      <c r="O20" s="86">
        <v>108153.74999999997</v>
      </c>
      <c r="P20" s="45" t="s">
        <v>3</v>
      </c>
      <c r="Q20" s="45" t="s">
        <v>3</v>
      </c>
      <c r="R20" s="45" t="s">
        <v>68</v>
      </c>
      <c r="S20" s="48">
        <v>18002735</v>
      </c>
      <c r="T20" s="88">
        <v>43646</v>
      </c>
      <c r="U20" s="46">
        <v>46357</v>
      </c>
      <c r="V20" s="47">
        <v>0</v>
      </c>
      <c r="W20" s="46" t="s">
        <v>262</v>
      </c>
      <c r="X20" s="49">
        <v>4676495</v>
      </c>
      <c r="Y20" s="49">
        <v>0</v>
      </c>
      <c r="Z20" s="49">
        <v>1223006</v>
      </c>
      <c r="AA20" s="37">
        <v>640960</v>
      </c>
      <c r="AB20" s="37">
        <v>372739</v>
      </c>
      <c r="AC20" s="37">
        <v>204300</v>
      </c>
      <c r="AD20" s="37">
        <v>557349</v>
      </c>
      <c r="AE20" s="37">
        <v>118650</v>
      </c>
      <c r="AF20" s="37">
        <v>153046</v>
      </c>
      <c r="AG20" s="37">
        <v>315000</v>
      </c>
      <c r="AH20" s="37">
        <v>369318</v>
      </c>
      <c r="AI20" s="37">
        <v>430181.68699999998</v>
      </c>
      <c r="AJ20" s="37">
        <v>367668</v>
      </c>
      <c r="AK20" s="130">
        <v>4752217.6869999999</v>
      </c>
      <c r="AL20" s="131">
        <v>1</v>
      </c>
      <c r="AM20" s="49">
        <v>102465524</v>
      </c>
      <c r="AN20" s="49">
        <v>610123</v>
      </c>
      <c r="AO20" s="49">
        <v>1394279</v>
      </c>
      <c r="AP20" s="49">
        <v>1549827</v>
      </c>
      <c r="AQ20" s="49">
        <v>15823630</v>
      </c>
      <c r="AR20" s="49">
        <v>10767048</v>
      </c>
      <c r="AS20" s="37">
        <v>4720617</v>
      </c>
      <c r="AT20" s="37">
        <v>16900000</v>
      </c>
      <c r="AU20" s="37">
        <v>16900000</v>
      </c>
      <c r="AV20" s="37">
        <v>16900000</v>
      </c>
      <c r="AW20" s="37">
        <v>16900000</v>
      </c>
      <c r="AX20" s="149">
        <v>0.29419560670962852</v>
      </c>
      <c r="AY20" s="50"/>
      <c r="AZ20" s="51" t="s">
        <v>25</v>
      </c>
      <c r="BA20" s="156" t="s">
        <v>477</v>
      </c>
      <c r="BB20" s="155" t="s">
        <v>537</v>
      </c>
      <c r="BC20" s="75" t="s">
        <v>578</v>
      </c>
      <c r="BD20" s="76">
        <v>-31600.686999999918</v>
      </c>
    </row>
    <row r="21" spans="1:56" ht="75" x14ac:dyDescent="0.25">
      <c r="A21" s="28" t="s">
        <v>573</v>
      </c>
      <c r="B21" s="43">
        <v>40011167</v>
      </c>
      <c r="C21" s="44" t="s">
        <v>401</v>
      </c>
      <c r="D21" s="44" t="s">
        <v>84</v>
      </c>
      <c r="E21" s="43" t="s">
        <v>43</v>
      </c>
      <c r="F21" s="45" t="s">
        <v>43</v>
      </c>
      <c r="G21" s="45" t="s">
        <v>68</v>
      </c>
      <c r="H21" s="45" t="s">
        <v>22</v>
      </c>
      <c r="I21" s="45" t="s">
        <v>24</v>
      </c>
      <c r="J21" s="45"/>
      <c r="K21" s="45"/>
      <c r="L21" s="45"/>
      <c r="M21" s="45"/>
      <c r="N21" s="45" t="s">
        <v>66</v>
      </c>
      <c r="O21" s="45"/>
      <c r="P21" s="45" t="s">
        <v>3</v>
      </c>
      <c r="Q21" s="45" t="s">
        <v>224</v>
      </c>
      <c r="R21" s="45" t="s">
        <v>69</v>
      </c>
      <c r="S21" s="86">
        <v>0</v>
      </c>
      <c r="T21" s="53">
        <v>44118</v>
      </c>
      <c r="U21" s="53">
        <v>44742</v>
      </c>
      <c r="V21" s="45"/>
      <c r="W21" s="45" t="s">
        <v>262</v>
      </c>
      <c r="X21" s="49">
        <v>5789843</v>
      </c>
      <c r="Y21" s="49">
        <v>0</v>
      </c>
      <c r="Z21" s="49">
        <v>1188194</v>
      </c>
      <c r="AA21" s="37">
        <v>861021</v>
      </c>
      <c r="AB21" s="37">
        <v>637243</v>
      </c>
      <c r="AC21" s="37">
        <v>374109</v>
      </c>
      <c r="AD21" s="37">
        <v>202848</v>
      </c>
      <c r="AE21" s="37">
        <v>146470</v>
      </c>
      <c r="AF21" s="37">
        <v>235611</v>
      </c>
      <c r="AG21" s="37">
        <v>289884</v>
      </c>
      <c r="AH21" s="37">
        <v>538251</v>
      </c>
      <c r="AI21" s="37">
        <v>547804</v>
      </c>
      <c r="AJ21" s="37">
        <v>785442</v>
      </c>
      <c r="AK21" s="130">
        <v>5806877</v>
      </c>
      <c r="AL21" s="131">
        <v>1</v>
      </c>
      <c r="AM21" s="70">
        <v>14482416</v>
      </c>
      <c r="AN21" s="70">
        <v>0</v>
      </c>
      <c r="AO21" s="70">
        <v>0</v>
      </c>
      <c r="AP21" s="70">
        <v>0</v>
      </c>
      <c r="AQ21" s="70">
        <v>108377</v>
      </c>
      <c r="AR21" s="70">
        <v>8554565</v>
      </c>
      <c r="AS21" s="37">
        <v>5819474</v>
      </c>
      <c r="AT21" s="37">
        <v>0</v>
      </c>
      <c r="AU21" s="37">
        <v>0</v>
      </c>
      <c r="AV21" s="37">
        <v>0</v>
      </c>
      <c r="AW21" s="37">
        <v>0</v>
      </c>
      <c r="AX21" s="150">
        <v>0.59816967003295585</v>
      </c>
      <c r="AY21" s="45"/>
      <c r="AZ21" s="51" t="s">
        <v>25</v>
      </c>
      <c r="BA21" s="156" t="s">
        <v>477</v>
      </c>
      <c r="BB21" s="155" t="s">
        <v>537</v>
      </c>
      <c r="BC21" s="75" t="s">
        <v>578</v>
      </c>
      <c r="BD21" s="76">
        <v>12597</v>
      </c>
    </row>
    <row r="22" spans="1:56" ht="60" x14ac:dyDescent="0.25">
      <c r="A22" s="28" t="s">
        <v>573</v>
      </c>
      <c r="B22" s="43">
        <v>30370477</v>
      </c>
      <c r="C22" s="44" t="s">
        <v>275</v>
      </c>
      <c r="D22" s="44" t="s">
        <v>234</v>
      </c>
      <c r="E22" s="43" t="s">
        <v>43</v>
      </c>
      <c r="F22" s="45" t="s">
        <v>43</v>
      </c>
      <c r="G22" s="45" t="s">
        <v>68</v>
      </c>
      <c r="H22" s="45" t="s">
        <v>22</v>
      </c>
      <c r="I22" s="45" t="s">
        <v>24</v>
      </c>
      <c r="J22" s="86">
        <v>407395</v>
      </c>
      <c r="K22" s="86">
        <v>18600</v>
      </c>
      <c r="L22" s="87">
        <v>4.5655935885320145E-2</v>
      </c>
      <c r="M22" s="86">
        <v>177</v>
      </c>
      <c r="N22" s="45" t="s">
        <v>66</v>
      </c>
      <c r="O22" s="86">
        <v>327.8</v>
      </c>
      <c r="P22" s="45" t="s">
        <v>3</v>
      </c>
      <c r="Q22" s="45" t="s">
        <v>3</v>
      </c>
      <c r="R22" s="45" t="s">
        <v>68</v>
      </c>
      <c r="S22" s="48">
        <v>8552914</v>
      </c>
      <c r="T22" s="88">
        <v>42583</v>
      </c>
      <c r="U22" s="46">
        <v>44166</v>
      </c>
      <c r="V22" s="47">
        <v>0.76</v>
      </c>
      <c r="W22" s="46" t="s">
        <v>262</v>
      </c>
      <c r="X22" s="49">
        <v>0</v>
      </c>
      <c r="Y22" s="49">
        <v>0</v>
      </c>
      <c r="Z22" s="49">
        <v>0</v>
      </c>
      <c r="AA22" s="37">
        <v>0</v>
      </c>
      <c r="AB22" s="37">
        <v>0</v>
      </c>
      <c r="AC22" s="37">
        <v>0</v>
      </c>
      <c r="AD22" s="37">
        <v>0</v>
      </c>
      <c r="AE22" s="37">
        <v>0</v>
      </c>
      <c r="AF22" s="37">
        <v>0</v>
      </c>
      <c r="AG22" s="37">
        <v>0</v>
      </c>
      <c r="AH22" s="37">
        <v>0</v>
      </c>
      <c r="AI22" s="37">
        <v>0</v>
      </c>
      <c r="AJ22" s="37">
        <v>0</v>
      </c>
      <c r="AK22" s="130">
        <v>0</v>
      </c>
      <c r="AL22" s="131" t="s">
        <v>577</v>
      </c>
      <c r="AM22" s="49">
        <v>8494602</v>
      </c>
      <c r="AN22" s="49">
        <v>2154330</v>
      </c>
      <c r="AO22" s="49">
        <v>4786838</v>
      </c>
      <c r="AP22" s="49">
        <v>1069784</v>
      </c>
      <c r="AQ22" s="49">
        <v>483650</v>
      </c>
      <c r="AR22" s="49">
        <v>0</v>
      </c>
      <c r="AS22" s="37">
        <v>0</v>
      </c>
      <c r="AT22" s="37">
        <v>0</v>
      </c>
      <c r="AU22" s="37">
        <v>0</v>
      </c>
      <c r="AV22" s="37">
        <v>0</v>
      </c>
      <c r="AW22" s="37">
        <v>0</v>
      </c>
      <c r="AX22" s="149">
        <v>1</v>
      </c>
      <c r="AY22" s="50"/>
      <c r="AZ22" s="51" t="s">
        <v>25</v>
      </c>
      <c r="BA22" s="156" t="s">
        <v>477</v>
      </c>
      <c r="BB22" s="187" t="s">
        <v>537</v>
      </c>
      <c r="BC22" s="75" t="s">
        <v>24</v>
      </c>
      <c r="BD22" s="76" t="s">
        <v>25</v>
      </c>
    </row>
    <row r="23" spans="1:56" ht="60" x14ac:dyDescent="0.25">
      <c r="A23" s="28" t="s">
        <v>573</v>
      </c>
      <c r="B23" s="43">
        <v>30481309</v>
      </c>
      <c r="C23" s="52" t="s">
        <v>347</v>
      </c>
      <c r="D23" s="145" t="s">
        <v>234</v>
      </c>
      <c r="E23" s="43" t="s">
        <v>43</v>
      </c>
      <c r="F23" s="45" t="s">
        <v>43</v>
      </c>
      <c r="G23" s="45" t="s">
        <v>68</v>
      </c>
      <c r="H23" s="45" t="s">
        <v>22</v>
      </c>
      <c r="I23" s="45" t="s">
        <v>24</v>
      </c>
      <c r="J23" s="86">
        <v>382747</v>
      </c>
      <c r="K23" s="86">
        <v>4456</v>
      </c>
      <c r="L23" s="87">
        <v>1.1642155261830923E-2</v>
      </c>
      <c r="M23" s="86">
        <v>50</v>
      </c>
      <c r="N23" s="45" t="s">
        <v>66</v>
      </c>
      <c r="O23" s="86">
        <v>92</v>
      </c>
      <c r="P23" s="45" t="s">
        <v>3</v>
      </c>
      <c r="Q23" s="45" t="s">
        <v>3</v>
      </c>
      <c r="R23" s="45" t="s">
        <v>68</v>
      </c>
      <c r="S23" s="48">
        <v>2916485</v>
      </c>
      <c r="T23" s="53">
        <v>43405</v>
      </c>
      <c r="U23" s="93">
        <v>44007</v>
      </c>
      <c r="V23" s="54">
        <v>0.22</v>
      </c>
      <c r="W23" s="53" t="s">
        <v>262</v>
      </c>
      <c r="X23" s="49">
        <v>0</v>
      </c>
      <c r="Y23" s="49">
        <v>0</v>
      </c>
      <c r="Z23" s="49">
        <v>0</v>
      </c>
      <c r="AA23" s="37">
        <v>0</v>
      </c>
      <c r="AB23" s="37">
        <v>0</v>
      </c>
      <c r="AC23" s="37">
        <v>0</v>
      </c>
      <c r="AD23" s="37">
        <v>0</v>
      </c>
      <c r="AE23" s="37">
        <v>0</v>
      </c>
      <c r="AF23" s="37">
        <v>0</v>
      </c>
      <c r="AG23" s="37">
        <v>0</v>
      </c>
      <c r="AH23" s="37">
        <v>0</v>
      </c>
      <c r="AI23" s="37">
        <v>0</v>
      </c>
      <c r="AJ23" s="37">
        <v>0</v>
      </c>
      <c r="AK23" s="130">
        <v>0</v>
      </c>
      <c r="AL23" s="131" t="s">
        <v>577</v>
      </c>
      <c r="AM23" s="49">
        <v>2125524</v>
      </c>
      <c r="AN23" s="49">
        <v>0</v>
      </c>
      <c r="AO23" s="49">
        <v>5</v>
      </c>
      <c r="AP23" s="49">
        <v>1607711</v>
      </c>
      <c r="AQ23" s="49">
        <v>517808</v>
      </c>
      <c r="AR23" s="49">
        <v>0</v>
      </c>
      <c r="AS23" s="37">
        <v>0</v>
      </c>
      <c r="AT23" s="37">
        <v>0</v>
      </c>
      <c r="AU23" s="37">
        <v>0</v>
      </c>
      <c r="AV23" s="37">
        <v>0</v>
      </c>
      <c r="AW23" s="37">
        <v>0</v>
      </c>
      <c r="AX23" s="149">
        <v>1</v>
      </c>
      <c r="AY23" s="50"/>
      <c r="AZ23" s="51" t="s">
        <v>25</v>
      </c>
      <c r="BA23" s="156" t="s">
        <v>477</v>
      </c>
      <c r="BB23" s="187" t="s">
        <v>537</v>
      </c>
      <c r="BC23" s="75" t="s">
        <v>24</v>
      </c>
      <c r="BD23" s="76" t="s">
        <v>25</v>
      </c>
    </row>
    <row r="24" spans="1:56" ht="60" x14ac:dyDescent="0.25">
      <c r="A24" s="28" t="s">
        <v>573</v>
      </c>
      <c r="B24" s="43">
        <v>40002704</v>
      </c>
      <c r="C24" s="44" t="s">
        <v>206</v>
      </c>
      <c r="D24" s="44" t="s">
        <v>234</v>
      </c>
      <c r="E24" s="43" t="s">
        <v>43</v>
      </c>
      <c r="F24" s="45" t="s">
        <v>43</v>
      </c>
      <c r="G24" s="45" t="s">
        <v>68</v>
      </c>
      <c r="H24" s="45" t="s">
        <v>22</v>
      </c>
      <c r="I24" s="45" t="s">
        <v>24</v>
      </c>
      <c r="J24" s="86">
        <v>380036</v>
      </c>
      <c r="K24" s="86">
        <v>13788</v>
      </c>
      <c r="L24" s="87">
        <v>3.6280773400414697E-2</v>
      </c>
      <c r="M24" s="86">
        <v>61</v>
      </c>
      <c r="N24" s="45" t="s">
        <v>66</v>
      </c>
      <c r="O24" s="86">
        <v>269</v>
      </c>
      <c r="P24" s="45" t="s">
        <v>3</v>
      </c>
      <c r="Q24" s="45" t="s">
        <v>3</v>
      </c>
      <c r="R24" s="45" t="s">
        <v>68</v>
      </c>
      <c r="S24" s="48">
        <v>85216569</v>
      </c>
      <c r="T24" s="46">
        <v>43435</v>
      </c>
      <c r="U24" s="46">
        <v>46357</v>
      </c>
      <c r="V24" s="47">
        <v>0</v>
      </c>
      <c r="W24" s="46" t="s">
        <v>262</v>
      </c>
      <c r="X24" s="49">
        <v>719512</v>
      </c>
      <c r="Y24" s="49">
        <v>0</v>
      </c>
      <c r="Z24" s="49">
        <v>127239</v>
      </c>
      <c r="AA24" s="37">
        <v>223500</v>
      </c>
      <c r="AB24" s="37">
        <v>118347</v>
      </c>
      <c r="AC24" s="37">
        <v>40000</v>
      </c>
      <c r="AD24" s="37">
        <v>218776</v>
      </c>
      <c r="AE24" s="37">
        <v>0</v>
      </c>
      <c r="AF24" s="37">
        <v>0</v>
      </c>
      <c r="AG24" s="37">
        <v>0</v>
      </c>
      <c r="AH24" s="37">
        <v>0</v>
      </c>
      <c r="AI24" s="37">
        <v>0</v>
      </c>
      <c r="AJ24" s="37">
        <v>0</v>
      </c>
      <c r="AK24" s="130">
        <v>727862</v>
      </c>
      <c r="AL24" s="131">
        <v>1</v>
      </c>
      <c r="AM24" s="49">
        <v>56814708</v>
      </c>
      <c r="AN24" s="49">
        <v>0</v>
      </c>
      <c r="AO24" s="49">
        <v>6</v>
      </c>
      <c r="AP24" s="49">
        <v>1143491</v>
      </c>
      <c r="AQ24" s="49">
        <v>3926075</v>
      </c>
      <c r="AR24" s="49">
        <v>1817274</v>
      </c>
      <c r="AS24" s="37">
        <v>727862</v>
      </c>
      <c r="AT24" s="37">
        <v>12300000</v>
      </c>
      <c r="AU24" s="37">
        <v>12300000</v>
      </c>
      <c r="AV24" s="37">
        <v>12300000</v>
      </c>
      <c r="AW24" s="37">
        <v>12300000</v>
      </c>
      <c r="AX24" s="149">
        <v>0.1212159006431926</v>
      </c>
      <c r="AY24" s="50"/>
      <c r="AZ24" s="51" t="s">
        <v>25</v>
      </c>
      <c r="BA24" s="156" t="s">
        <v>477</v>
      </c>
      <c r="BB24" s="187" t="s">
        <v>537</v>
      </c>
      <c r="BC24" s="75" t="s">
        <v>24</v>
      </c>
      <c r="BD24" s="76" t="s">
        <v>25</v>
      </c>
    </row>
    <row r="25" spans="1:56" ht="75" x14ac:dyDescent="0.25">
      <c r="A25" s="28" t="s">
        <v>573</v>
      </c>
      <c r="B25" s="55">
        <v>40011171</v>
      </c>
      <c r="C25" s="44" t="s">
        <v>513</v>
      </c>
      <c r="D25" s="44" t="s">
        <v>234</v>
      </c>
      <c r="E25" s="43" t="s">
        <v>43</v>
      </c>
      <c r="F25" s="45" t="s">
        <v>43</v>
      </c>
      <c r="G25" s="69" t="s">
        <v>68</v>
      </c>
      <c r="H25" s="45" t="s">
        <v>22</v>
      </c>
      <c r="I25" s="45" t="s">
        <v>24</v>
      </c>
      <c r="J25" s="86"/>
      <c r="K25" s="86"/>
      <c r="L25" s="87"/>
      <c r="M25" s="86"/>
      <c r="N25" s="45"/>
      <c r="O25" s="86"/>
      <c r="P25" s="106" t="s">
        <v>3</v>
      </c>
      <c r="Q25" s="45" t="s">
        <v>224</v>
      </c>
      <c r="R25" s="45" t="s">
        <v>69</v>
      </c>
      <c r="S25" s="48"/>
      <c r="T25" s="46">
        <v>43956</v>
      </c>
      <c r="U25" s="46">
        <v>44651</v>
      </c>
      <c r="V25" s="47">
        <v>0</v>
      </c>
      <c r="W25" s="47" t="s">
        <v>262</v>
      </c>
      <c r="X25" s="49">
        <v>950029</v>
      </c>
      <c r="Y25" s="49">
        <v>0</v>
      </c>
      <c r="Z25" s="49">
        <v>113445</v>
      </c>
      <c r="AA25" s="37">
        <v>291509</v>
      </c>
      <c r="AB25" s="37">
        <v>264965</v>
      </c>
      <c r="AC25" s="37">
        <v>84245</v>
      </c>
      <c r="AD25" s="37">
        <v>167466</v>
      </c>
      <c r="AE25" s="37">
        <v>0</v>
      </c>
      <c r="AF25" s="37">
        <v>0</v>
      </c>
      <c r="AG25" s="37">
        <v>0</v>
      </c>
      <c r="AH25" s="37">
        <v>0</v>
      </c>
      <c r="AI25" s="37">
        <v>0</v>
      </c>
      <c r="AJ25" s="37">
        <v>0</v>
      </c>
      <c r="AK25" s="130">
        <v>921630</v>
      </c>
      <c r="AL25" s="131">
        <v>1</v>
      </c>
      <c r="AM25" s="49">
        <v>6855838</v>
      </c>
      <c r="AN25" s="49">
        <v>0</v>
      </c>
      <c r="AO25" s="49">
        <v>0</v>
      </c>
      <c r="AP25" s="49">
        <v>0</v>
      </c>
      <c r="AQ25" s="49">
        <v>1488459</v>
      </c>
      <c r="AR25" s="49">
        <v>4451432</v>
      </c>
      <c r="AS25" s="37">
        <v>915947</v>
      </c>
      <c r="AT25" s="37">
        <v>0</v>
      </c>
      <c r="AU25" s="37">
        <v>0</v>
      </c>
      <c r="AV25" s="37">
        <v>0</v>
      </c>
      <c r="AW25" s="37">
        <v>0</v>
      </c>
      <c r="AX25" s="149">
        <v>0.86639897267117461</v>
      </c>
      <c r="AY25" s="50"/>
      <c r="AZ25" s="51" t="s">
        <v>25</v>
      </c>
      <c r="BA25" s="156" t="s">
        <v>477</v>
      </c>
      <c r="BB25" s="187" t="s">
        <v>537</v>
      </c>
      <c r="BC25" s="75" t="s">
        <v>578</v>
      </c>
      <c r="BD25" s="76">
        <v>-5683</v>
      </c>
    </row>
    <row r="26" spans="1:56" ht="45" x14ac:dyDescent="0.25">
      <c r="A26" s="28" t="s">
        <v>574</v>
      </c>
      <c r="B26" s="32">
        <v>30091688</v>
      </c>
      <c r="C26" s="33" t="s">
        <v>86</v>
      </c>
      <c r="D26" s="33" t="s">
        <v>85</v>
      </c>
      <c r="E26" s="25" t="s">
        <v>223</v>
      </c>
      <c r="F26" s="23" t="s">
        <v>35</v>
      </c>
      <c r="G26" s="23" t="s">
        <v>131</v>
      </c>
      <c r="H26" s="23" t="s">
        <v>22</v>
      </c>
      <c r="I26" s="78" t="s">
        <v>24</v>
      </c>
      <c r="J26" s="79">
        <v>460</v>
      </c>
      <c r="K26" s="78">
        <v>193</v>
      </c>
      <c r="L26" s="80">
        <v>0.41956521739130437</v>
      </c>
      <c r="M26" s="78">
        <v>5</v>
      </c>
      <c r="N26" s="78" t="s">
        <v>20</v>
      </c>
      <c r="O26" s="79">
        <v>115</v>
      </c>
      <c r="P26" s="193" t="s">
        <v>3</v>
      </c>
      <c r="Q26" s="193" t="s">
        <v>61</v>
      </c>
      <c r="R26" s="78" t="s">
        <v>69</v>
      </c>
      <c r="S26" s="82">
        <v>1267899.9521100002</v>
      </c>
      <c r="T26" s="83">
        <v>43400</v>
      </c>
      <c r="U26" s="162">
        <v>44190</v>
      </c>
      <c r="V26" s="84">
        <v>1</v>
      </c>
      <c r="W26" s="27" t="s">
        <v>263</v>
      </c>
      <c r="X26" s="35">
        <v>0</v>
      </c>
      <c r="Y26" s="35">
        <v>0</v>
      </c>
      <c r="Z26" s="35">
        <v>0</v>
      </c>
      <c r="AA26" s="205">
        <v>0</v>
      </c>
      <c r="AB26" s="8">
        <v>0</v>
      </c>
      <c r="AC26" s="8">
        <v>0</v>
      </c>
      <c r="AD26" s="8">
        <v>0</v>
      </c>
      <c r="AE26" s="8">
        <v>0</v>
      </c>
      <c r="AF26" s="8">
        <v>0</v>
      </c>
      <c r="AG26" s="8">
        <v>0</v>
      </c>
      <c r="AH26" s="8">
        <v>0</v>
      </c>
      <c r="AI26" s="8">
        <v>0</v>
      </c>
      <c r="AJ26" s="8">
        <v>0</v>
      </c>
      <c r="AK26" s="130">
        <v>0</v>
      </c>
      <c r="AL26" s="131" t="s">
        <v>577</v>
      </c>
      <c r="AM26" s="146">
        <v>1491995</v>
      </c>
      <c r="AN26" s="35">
        <v>0</v>
      </c>
      <c r="AO26" s="35">
        <v>114500</v>
      </c>
      <c r="AP26" s="35">
        <v>1204539</v>
      </c>
      <c r="AQ26" s="35">
        <v>172956</v>
      </c>
      <c r="AR26" s="35">
        <v>0</v>
      </c>
      <c r="AS26" s="129">
        <v>0</v>
      </c>
      <c r="AT26" s="8">
        <v>0</v>
      </c>
      <c r="AU26" s="8">
        <v>0</v>
      </c>
      <c r="AV26" s="8">
        <v>0</v>
      </c>
      <c r="AW26" s="8">
        <v>0</v>
      </c>
      <c r="AX26" s="152">
        <v>1</v>
      </c>
      <c r="AY26" s="57"/>
      <c r="AZ26" s="58" t="s">
        <v>25</v>
      </c>
      <c r="BA26" s="155" t="s">
        <v>477</v>
      </c>
      <c r="BB26" s="155" t="s">
        <v>476</v>
      </c>
      <c r="BC26" s="75" t="s">
        <v>24</v>
      </c>
      <c r="BD26" s="76" t="s">
        <v>25</v>
      </c>
    </row>
    <row r="27" spans="1:56" ht="45" x14ac:dyDescent="0.25">
      <c r="A27" s="28" t="s">
        <v>574</v>
      </c>
      <c r="B27" s="32">
        <v>40000174</v>
      </c>
      <c r="C27" s="34" t="s">
        <v>440</v>
      </c>
      <c r="D27" s="34" t="s">
        <v>85</v>
      </c>
      <c r="E27" s="25" t="s">
        <v>223</v>
      </c>
      <c r="F27" s="23" t="s">
        <v>35</v>
      </c>
      <c r="G27" s="23" t="s">
        <v>135</v>
      </c>
      <c r="H27" s="23" t="s">
        <v>22</v>
      </c>
      <c r="I27" s="78" t="s">
        <v>24</v>
      </c>
      <c r="J27" s="79">
        <v>168</v>
      </c>
      <c r="K27" s="78">
        <v>70</v>
      </c>
      <c r="L27" s="80">
        <v>0.41666666666666669</v>
      </c>
      <c r="M27" s="78">
        <v>5</v>
      </c>
      <c r="N27" s="78" t="s">
        <v>20</v>
      </c>
      <c r="O27" s="79">
        <v>141</v>
      </c>
      <c r="P27" s="193" t="s">
        <v>3</v>
      </c>
      <c r="Q27" s="193" t="s">
        <v>3</v>
      </c>
      <c r="R27" s="193" t="s">
        <v>69</v>
      </c>
      <c r="S27" s="205">
        <v>947903</v>
      </c>
      <c r="T27" s="165">
        <v>43628</v>
      </c>
      <c r="U27" s="165">
        <v>44428</v>
      </c>
      <c r="V27" s="163">
        <v>1</v>
      </c>
      <c r="W27" s="27" t="s">
        <v>263</v>
      </c>
      <c r="X27" s="35">
        <v>0</v>
      </c>
      <c r="Y27" s="35">
        <v>0</v>
      </c>
      <c r="Z27" s="35">
        <v>0</v>
      </c>
      <c r="AA27" s="205">
        <v>0</v>
      </c>
      <c r="AB27" s="8">
        <v>0</v>
      </c>
      <c r="AC27" s="8">
        <v>0</v>
      </c>
      <c r="AD27" s="8">
        <v>0</v>
      </c>
      <c r="AE27" s="8">
        <v>0</v>
      </c>
      <c r="AF27" s="8">
        <v>0</v>
      </c>
      <c r="AG27" s="8">
        <v>0</v>
      </c>
      <c r="AH27" s="8">
        <v>0</v>
      </c>
      <c r="AI27" s="8">
        <v>0</v>
      </c>
      <c r="AJ27" s="8">
        <v>0</v>
      </c>
      <c r="AK27" s="130">
        <v>0</v>
      </c>
      <c r="AL27" s="131" t="s">
        <v>577</v>
      </c>
      <c r="AM27" s="146">
        <v>1174375</v>
      </c>
      <c r="AN27" s="35">
        <v>0</v>
      </c>
      <c r="AO27" s="35">
        <v>0</v>
      </c>
      <c r="AP27" s="35">
        <v>717239</v>
      </c>
      <c r="AQ27" s="35">
        <v>377140</v>
      </c>
      <c r="AR27" s="35">
        <v>79996</v>
      </c>
      <c r="AS27" s="129">
        <v>0</v>
      </c>
      <c r="AT27" s="8">
        <v>0</v>
      </c>
      <c r="AU27" s="8">
        <v>0</v>
      </c>
      <c r="AV27" s="8">
        <v>0</v>
      </c>
      <c r="AW27" s="8">
        <v>0</v>
      </c>
      <c r="AX27" s="152">
        <v>1</v>
      </c>
      <c r="AY27" s="31"/>
      <c r="AZ27" s="58" t="s">
        <v>25</v>
      </c>
      <c r="BA27" s="155" t="s">
        <v>477</v>
      </c>
      <c r="BB27" s="155" t="s">
        <v>537</v>
      </c>
      <c r="BC27" s="75" t="s">
        <v>24</v>
      </c>
      <c r="BD27" s="76" t="s">
        <v>25</v>
      </c>
    </row>
    <row r="28" spans="1:56" ht="45" x14ac:dyDescent="0.25">
      <c r="A28" s="28" t="s">
        <v>574</v>
      </c>
      <c r="B28" s="32">
        <v>40000772</v>
      </c>
      <c r="C28" s="34" t="s">
        <v>441</v>
      </c>
      <c r="D28" s="34" t="s">
        <v>85</v>
      </c>
      <c r="E28" s="25" t="s">
        <v>223</v>
      </c>
      <c r="F28" s="23" t="s">
        <v>36</v>
      </c>
      <c r="G28" s="23" t="s">
        <v>137</v>
      </c>
      <c r="H28" s="23" t="s">
        <v>22</v>
      </c>
      <c r="I28" s="78" t="s">
        <v>24</v>
      </c>
      <c r="J28" s="79">
        <v>538</v>
      </c>
      <c r="K28" s="78">
        <v>394</v>
      </c>
      <c r="L28" s="80">
        <v>0.73234200743494426</v>
      </c>
      <c r="M28" s="78">
        <v>4</v>
      </c>
      <c r="N28" s="78" t="s">
        <v>20</v>
      </c>
      <c r="O28" s="79">
        <v>128</v>
      </c>
      <c r="P28" s="193" t="s">
        <v>3</v>
      </c>
      <c r="Q28" s="193" t="s">
        <v>3</v>
      </c>
      <c r="R28" s="193" t="s">
        <v>69</v>
      </c>
      <c r="S28" s="205">
        <v>684605</v>
      </c>
      <c r="T28" s="165">
        <v>43631</v>
      </c>
      <c r="U28" s="165">
        <v>44169</v>
      </c>
      <c r="V28" s="163">
        <v>1</v>
      </c>
      <c r="W28" s="27" t="s">
        <v>263</v>
      </c>
      <c r="X28" s="35">
        <v>0</v>
      </c>
      <c r="Y28" s="35">
        <v>0</v>
      </c>
      <c r="Z28" s="35">
        <v>0</v>
      </c>
      <c r="AA28" s="205">
        <v>0</v>
      </c>
      <c r="AB28" s="8">
        <v>0</v>
      </c>
      <c r="AC28" s="8">
        <v>0</v>
      </c>
      <c r="AD28" s="8">
        <v>0</v>
      </c>
      <c r="AE28" s="8">
        <v>0</v>
      </c>
      <c r="AF28" s="8">
        <v>0</v>
      </c>
      <c r="AG28" s="8">
        <v>0</v>
      </c>
      <c r="AH28" s="8">
        <v>0</v>
      </c>
      <c r="AI28" s="221">
        <v>0</v>
      </c>
      <c r="AJ28" s="8">
        <v>0</v>
      </c>
      <c r="AK28" s="130">
        <v>0</v>
      </c>
      <c r="AL28" s="131" t="s">
        <v>577</v>
      </c>
      <c r="AM28" s="146">
        <v>850334</v>
      </c>
      <c r="AN28" s="35">
        <v>0</v>
      </c>
      <c r="AO28" s="35">
        <v>0</v>
      </c>
      <c r="AP28" s="35">
        <v>719824</v>
      </c>
      <c r="AQ28" s="35">
        <v>90435</v>
      </c>
      <c r="AR28" s="35">
        <v>40075</v>
      </c>
      <c r="AS28" s="129">
        <v>0</v>
      </c>
      <c r="AT28" s="8">
        <v>0</v>
      </c>
      <c r="AU28" s="8">
        <v>0</v>
      </c>
      <c r="AV28" s="8">
        <v>0</v>
      </c>
      <c r="AW28" s="8">
        <v>0</v>
      </c>
      <c r="AX28" s="152">
        <v>1</v>
      </c>
      <c r="AY28" s="57"/>
      <c r="AZ28" s="58" t="s">
        <v>25</v>
      </c>
      <c r="BA28" s="155" t="s">
        <v>477</v>
      </c>
      <c r="BB28" s="155" t="s">
        <v>537</v>
      </c>
      <c r="BC28" s="75" t="s">
        <v>24</v>
      </c>
      <c r="BD28" s="76" t="s">
        <v>25</v>
      </c>
    </row>
    <row r="29" spans="1:56" ht="75" x14ac:dyDescent="0.25">
      <c r="A29" s="28" t="s">
        <v>574</v>
      </c>
      <c r="B29" s="32">
        <v>30485110</v>
      </c>
      <c r="C29" s="34" t="s">
        <v>442</v>
      </c>
      <c r="D29" s="34" t="s">
        <v>85</v>
      </c>
      <c r="E29" s="25" t="s">
        <v>223</v>
      </c>
      <c r="F29" s="23" t="s">
        <v>37</v>
      </c>
      <c r="G29" s="23" t="s">
        <v>62</v>
      </c>
      <c r="H29" s="23" t="s">
        <v>22</v>
      </c>
      <c r="I29" s="78" t="s">
        <v>24</v>
      </c>
      <c r="J29" s="79">
        <v>2528</v>
      </c>
      <c r="K29" s="78">
        <v>773</v>
      </c>
      <c r="L29" s="80">
        <v>0.30577531645569622</v>
      </c>
      <c r="M29" s="78">
        <v>3</v>
      </c>
      <c r="N29" s="78" t="s">
        <v>20</v>
      </c>
      <c r="O29" s="79">
        <v>604</v>
      </c>
      <c r="P29" s="193" t="s">
        <v>3</v>
      </c>
      <c r="Q29" s="193" t="s">
        <v>155</v>
      </c>
      <c r="R29" s="193" t="s">
        <v>69</v>
      </c>
      <c r="S29" s="205">
        <v>5191442</v>
      </c>
      <c r="T29" s="162">
        <v>43739</v>
      </c>
      <c r="U29" s="162">
        <v>44545</v>
      </c>
      <c r="V29" s="163">
        <v>1</v>
      </c>
      <c r="W29" s="27" t="s">
        <v>263</v>
      </c>
      <c r="X29" s="35">
        <v>0</v>
      </c>
      <c r="Y29" s="35">
        <v>0</v>
      </c>
      <c r="Z29" s="35">
        <v>0</v>
      </c>
      <c r="AA29" s="205">
        <v>0</v>
      </c>
      <c r="AB29" s="8">
        <v>0</v>
      </c>
      <c r="AC29" s="8">
        <v>0</v>
      </c>
      <c r="AD29" s="8">
        <v>0</v>
      </c>
      <c r="AE29" s="8">
        <v>0</v>
      </c>
      <c r="AF29" s="8">
        <v>0</v>
      </c>
      <c r="AG29" s="8">
        <v>0</v>
      </c>
      <c r="AH29" s="8">
        <v>0</v>
      </c>
      <c r="AI29" s="8">
        <v>0</v>
      </c>
      <c r="AJ29" s="8">
        <v>0</v>
      </c>
      <c r="AK29" s="130">
        <v>0</v>
      </c>
      <c r="AL29" s="131" t="s">
        <v>577</v>
      </c>
      <c r="AM29" s="146">
        <v>6218222</v>
      </c>
      <c r="AN29" s="35">
        <v>0</v>
      </c>
      <c r="AO29" s="35">
        <v>0</v>
      </c>
      <c r="AP29" s="35">
        <v>1082342</v>
      </c>
      <c r="AQ29" s="35">
        <v>3606618</v>
      </c>
      <c r="AR29" s="35">
        <v>1529262</v>
      </c>
      <c r="AS29" s="129">
        <v>0</v>
      </c>
      <c r="AT29" s="8">
        <v>0</v>
      </c>
      <c r="AU29" s="8">
        <v>0</v>
      </c>
      <c r="AV29" s="8">
        <v>0</v>
      </c>
      <c r="AW29" s="8">
        <v>0</v>
      </c>
      <c r="AX29" s="152">
        <v>1</v>
      </c>
      <c r="AY29" s="57"/>
      <c r="AZ29" s="58" t="s">
        <v>25</v>
      </c>
      <c r="BA29" s="155" t="s">
        <v>477</v>
      </c>
      <c r="BB29" s="155" t="s">
        <v>537</v>
      </c>
      <c r="BC29" s="75" t="s">
        <v>24</v>
      </c>
      <c r="BD29" s="76" t="s">
        <v>25</v>
      </c>
    </row>
    <row r="30" spans="1:56" ht="45" x14ac:dyDescent="0.25">
      <c r="A30" s="28" t="s">
        <v>574</v>
      </c>
      <c r="B30" s="32">
        <v>40000627</v>
      </c>
      <c r="C30" s="34" t="s">
        <v>443</v>
      </c>
      <c r="D30" s="34" t="s">
        <v>85</v>
      </c>
      <c r="E30" s="25" t="s">
        <v>223</v>
      </c>
      <c r="F30" s="23" t="s">
        <v>37</v>
      </c>
      <c r="G30" s="23" t="s">
        <v>142</v>
      </c>
      <c r="H30" s="23" t="s">
        <v>22</v>
      </c>
      <c r="I30" s="78" t="s">
        <v>24</v>
      </c>
      <c r="J30" s="79">
        <v>235</v>
      </c>
      <c r="K30" s="78">
        <v>12</v>
      </c>
      <c r="L30" s="80">
        <v>5.106382978723404E-2</v>
      </c>
      <c r="M30" s="78">
        <v>0</v>
      </c>
      <c r="N30" s="78" t="s">
        <v>20</v>
      </c>
      <c r="O30" s="79">
        <v>56</v>
      </c>
      <c r="P30" s="193" t="s">
        <v>3</v>
      </c>
      <c r="Q30" s="193" t="s">
        <v>3</v>
      </c>
      <c r="R30" s="193" t="s">
        <v>69</v>
      </c>
      <c r="S30" s="205">
        <v>406413</v>
      </c>
      <c r="T30" s="162">
        <v>43814</v>
      </c>
      <c r="U30" s="162">
        <v>44144</v>
      </c>
      <c r="V30" s="163">
        <v>1</v>
      </c>
      <c r="W30" s="27" t="s">
        <v>263</v>
      </c>
      <c r="X30" s="35">
        <v>0</v>
      </c>
      <c r="Y30" s="35">
        <v>0</v>
      </c>
      <c r="Z30" s="35">
        <v>0</v>
      </c>
      <c r="AA30" s="205">
        <v>0</v>
      </c>
      <c r="AB30" s="8">
        <v>0</v>
      </c>
      <c r="AC30" s="8">
        <v>0</v>
      </c>
      <c r="AD30" s="8">
        <v>0</v>
      </c>
      <c r="AE30" s="8">
        <v>0</v>
      </c>
      <c r="AF30" s="8">
        <v>0</v>
      </c>
      <c r="AG30" s="8">
        <v>0</v>
      </c>
      <c r="AH30" s="8">
        <v>0</v>
      </c>
      <c r="AI30" s="8">
        <v>0</v>
      </c>
      <c r="AJ30" s="8">
        <v>0</v>
      </c>
      <c r="AK30" s="130">
        <v>0</v>
      </c>
      <c r="AL30" s="131" t="s">
        <v>577</v>
      </c>
      <c r="AM30" s="146">
        <v>406413</v>
      </c>
      <c r="AN30" s="35">
        <v>0</v>
      </c>
      <c r="AO30" s="35">
        <v>0</v>
      </c>
      <c r="AP30" s="35">
        <v>0</v>
      </c>
      <c r="AQ30" s="35">
        <v>402812</v>
      </c>
      <c r="AR30" s="35">
        <v>3601</v>
      </c>
      <c r="AS30" s="129">
        <v>0</v>
      </c>
      <c r="AT30" s="8">
        <v>0</v>
      </c>
      <c r="AU30" s="8">
        <v>0</v>
      </c>
      <c r="AV30" s="8">
        <v>0</v>
      </c>
      <c r="AW30" s="8">
        <v>0</v>
      </c>
      <c r="AX30" s="152">
        <v>1</v>
      </c>
      <c r="AY30" s="57"/>
      <c r="AZ30" s="58" t="s">
        <v>25</v>
      </c>
      <c r="BA30" s="155" t="s">
        <v>477</v>
      </c>
      <c r="BB30" s="155" t="s">
        <v>537</v>
      </c>
      <c r="BC30" s="75" t="s">
        <v>24</v>
      </c>
      <c r="BD30" s="76" t="s">
        <v>25</v>
      </c>
    </row>
    <row r="31" spans="1:56" ht="45" x14ac:dyDescent="0.25">
      <c r="A31" s="28" t="s">
        <v>574</v>
      </c>
      <c r="B31" s="169">
        <v>40007532</v>
      </c>
      <c r="C31" s="208" t="s">
        <v>444</v>
      </c>
      <c r="D31" s="208" t="s">
        <v>85</v>
      </c>
      <c r="E31" s="188" t="s">
        <v>223</v>
      </c>
      <c r="F31" s="189" t="s">
        <v>37</v>
      </c>
      <c r="G31" s="189" t="s">
        <v>146</v>
      </c>
      <c r="H31" s="189" t="s">
        <v>22</v>
      </c>
      <c r="I31" s="190" t="s">
        <v>75</v>
      </c>
      <c r="J31" s="172">
        <v>735</v>
      </c>
      <c r="K31" s="172">
        <v>110.25</v>
      </c>
      <c r="L31" s="173">
        <v>0.15</v>
      </c>
      <c r="M31" s="190">
        <v>0</v>
      </c>
      <c r="N31" s="190" t="s">
        <v>495</v>
      </c>
      <c r="O31" s="172">
        <v>175</v>
      </c>
      <c r="P31" s="190" t="s">
        <v>3</v>
      </c>
      <c r="Q31" s="190" t="s">
        <v>3</v>
      </c>
      <c r="R31" s="190" t="s">
        <v>69</v>
      </c>
      <c r="S31" s="179">
        <v>788523</v>
      </c>
      <c r="T31" s="176">
        <v>44075</v>
      </c>
      <c r="U31" s="176">
        <v>44287</v>
      </c>
      <c r="V31" s="177">
        <v>1</v>
      </c>
      <c r="W31" s="178" t="s">
        <v>263</v>
      </c>
      <c r="X31" s="180">
        <v>0</v>
      </c>
      <c r="Y31" s="180">
        <v>0</v>
      </c>
      <c r="Z31" s="180">
        <v>0</v>
      </c>
      <c r="AA31" s="179">
        <v>0</v>
      </c>
      <c r="AB31" s="181">
        <v>0</v>
      </c>
      <c r="AC31" s="181">
        <v>0</v>
      </c>
      <c r="AD31" s="181">
        <v>0</v>
      </c>
      <c r="AE31" s="181">
        <v>0</v>
      </c>
      <c r="AF31" s="181">
        <v>0</v>
      </c>
      <c r="AG31" s="181">
        <v>0</v>
      </c>
      <c r="AH31" s="181">
        <v>0</v>
      </c>
      <c r="AI31" s="181">
        <v>0</v>
      </c>
      <c r="AJ31" s="181">
        <v>0</v>
      </c>
      <c r="AK31" s="130">
        <v>0</v>
      </c>
      <c r="AL31" s="131" t="s">
        <v>577</v>
      </c>
      <c r="AM31" s="182">
        <v>941259</v>
      </c>
      <c r="AN31" s="180">
        <v>0</v>
      </c>
      <c r="AO31" s="180">
        <v>40000</v>
      </c>
      <c r="AP31" s="180">
        <v>0</v>
      </c>
      <c r="AQ31" s="180">
        <v>57250</v>
      </c>
      <c r="AR31" s="180">
        <v>844009</v>
      </c>
      <c r="AS31" s="183">
        <v>0</v>
      </c>
      <c r="AT31" s="181">
        <v>0</v>
      </c>
      <c r="AU31" s="181">
        <v>0</v>
      </c>
      <c r="AV31" s="181">
        <v>0</v>
      </c>
      <c r="AW31" s="181">
        <v>0</v>
      </c>
      <c r="AX31" s="184">
        <v>1</v>
      </c>
      <c r="AY31" s="185"/>
      <c r="AZ31" s="186" t="s">
        <v>25</v>
      </c>
      <c r="BA31" s="187" t="s">
        <v>477</v>
      </c>
      <c r="BB31" s="187" t="s">
        <v>537</v>
      </c>
      <c r="BC31" s="75" t="s">
        <v>24</v>
      </c>
      <c r="BD31" s="76" t="s">
        <v>25</v>
      </c>
    </row>
    <row r="32" spans="1:56" ht="75" x14ac:dyDescent="0.25">
      <c r="A32" s="28" t="s">
        <v>574</v>
      </c>
      <c r="B32" s="32">
        <v>30458784</v>
      </c>
      <c r="C32" s="28" t="s">
        <v>445</v>
      </c>
      <c r="D32" s="24" t="s">
        <v>85</v>
      </c>
      <c r="E32" s="25" t="s">
        <v>223</v>
      </c>
      <c r="F32" s="23" t="s">
        <v>38</v>
      </c>
      <c r="G32" s="23" t="s">
        <v>125</v>
      </c>
      <c r="H32" s="23" t="s">
        <v>22</v>
      </c>
      <c r="I32" s="96" t="s">
        <v>24</v>
      </c>
      <c r="J32" s="94">
        <v>4492</v>
      </c>
      <c r="K32" s="96">
        <v>3009</v>
      </c>
      <c r="L32" s="114">
        <v>0.66985752448797864</v>
      </c>
      <c r="M32" s="96">
        <v>6</v>
      </c>
      <c r="N32" s="96" t="s">
        <v>20</v>
      </c>
      <c r="O32" s="94">
        <v>1123</v>
      </c>
      <c r="P32" s="194" t="s">
        <v>3</v>
      </c>
      <c r="Q32" s="194" t="s">
        <v>3</v>
      </c>
      <c r="R32" s="96" t="s">
        <v>69</v>
      </c>
      <c r="S32" s="97">
        <v>4211448</v>
      </c>
      <c r="T32" s="115">
        <v>43334</v>
      </c>
      <c r="U32" s="195">
        <v>44256</v>
      </c>
      <c r="V32" s="166">
        <v>0.93</v>
      </c>
      <c r="W32" s="27" t="s">
        <v>263</v>
      </c>
      <c r="X32" s="35">
        <v>0</v>
      </c>
      <c r="Y32" s="35">
        <v>0</v>
      </c>
      <c r="Z32" s="35">
        <v>0</v>
      </c>
      <c r="AA32" s="205">
        <v>0</v>
      </c>
      <c r="AB32" s="8">
        <v>0</v>
      </c>
      <c r="AC32" s="8">
        <v>0</v>
      </c>
      <c r="AD32" s="8">
        <v>0</v>
      </c>
      <c r="AE32" s="8">
        <v>0</v>
      </c>
      <c r="AF32" s="8">
        <v>0</v>
      </c>
      <c r="AG32" s="8">
        <v>0</v>
      </c>
      <c r="AH32" s="8">
        <v>0</v>
      </c>
      <c r="AI32" s="8">
        <v>0</v>
      </c>
      <c r="AJ32" s="8">
        <v>0</v>
      </c>
      <c r="AK32" s="130">
        <v>0</v>
      </c>
      <c r="AL32" s="131" t="s">
        <v>577</v>
      </c>
      <c r="AM32" s="146">
        <v>3526133</v>
      </c>
      <c r="AN32" s="35">
        <v>0</v>
      </c>
      <c r="AO32" s="35">
        <v>739139</v>
      </c>
      <c r="AP32" s="35">
        <v>2428657</v>
      </c>
      <c r="AQ32" s="35">
        <v>115150</v>
      </c>
      <c r="AR32" s="35">
        <v>243187</v>
      </c>
      <c r="AS32" s="129">
        <v>0</v>
      </c>
      <c r="AT32" s="8">
        <v>0</v>
      </c>
      <c r="AU32" s="8">
        <v>0</v>
      </c>
      <c r="AV32" s="8">
        <v>0</v>
      </c>
      <c r="AW32" s="8">
        <v>0</v>
      </c>
      <c r="AX32" s="152">
        <v>1</v>
      </c>
      <c r="AY32" s="57"/>
      <c r="AZ32" s="58" t="s">
        <v>25</v>
      </c>
      <c r="BA32" s="155" t="s">
        <v>477</v>
      </c>
      <c r="BB32" s="155" t="s">
        <v>537</v>
      </c>
      <c r="BC32" s="75" t="s">
        <v>24</v>
      </c>
      <c r="BD32" s="76" t="s">
        <v>25</v>
      </c>
    </row>
    <row r="33" spans="1:56" ht="45" x14ac:dyDescent="0.25">
      <c r="A33" s="28" t="s">
        <v>574</v>
      </c>
      <c r="B33" s="32">
        <v>30485885</v>
      </c>
      <c r="C33" s="34" t="s">
        <v>446</v>
      </c>
      <c r="D33" s="34" t="s">
        <v>85</v>
      </c>
      <c r="E33" s="25" t="s">
        <v>223</v>
      </c>
      <c r="F33" s="23" t="s">
        <v>38</v>
      </c>
      <c r="G33" s="23" t="s">
        <v>133</v>
      </c>
      <c r="H33" s="23" t="s">
        <v>22</v>
      </c>
      <c r="I33" s="78" t="s">
        <v>24</v>
      </c>
      <c r="J33" s="79">
        <v>1651</v>
      </c>
      <c r="K33" s="78">
        <v>1053</v>
      </c>
      <c r="L33" s="80">
        <v>0.63779527559055116</v>
      </c>
      <c r="M33" s="78">
        <v>3</v>
      </c>
      <c r="N33" s="78" t="s">
        <v>20</v>
      </c>
      <c r="O33" s="79">
        <v>393</v>
      </c>
      <c r="P33" s="193" t="s">
        <v>3</v>
      </c>
      <c r="Q33" s="193" t="s">
        <v>3</v>
      </c>
      <c r="R33" s="78" t="s">
        <v>69</v>
      </c>
      <c r="S33" s="82">
        <v>3623038</v>
      </c>
      <c r="T33" s="85">
        <v>43646</v>
      </c>
      <c r="U33" s="165">
        <v>44245</v>
      </c>
      <c r="V33" s="163">
        <v>0.88</v>
      </c>
      <c r="W33" s="27" t="s">
        <v>263</v>
      </c>
      <c r="X33" s="35">
        <v>420525</v>
      </c>
      <c r="Y33" s="35">
        <v>0</v>
      </c>
      <c r="Z33" s="35">
        <v>0</v>
      </c>
      <c r="AA33" s="205">
        <v>0</v>
      </c>
      <c r="AB33" s="8">
        <v>41220</v>
      </c>
      <c r="AC33" s="8">
        <v>41220</v>
      </c>
      <c r="AD33" s="8">
        <v>41220</v>
      </c>
      <c r="AE33" s="8">
        <v>41220</v>
      </c>
      <c r="AF33" s="8">
        <v>41220</v>
      </c>
      <c r="AG33" s="8">
        <v>41220</v>
      </c>
      <c r="AH33" s="8">
        <v>41220</v>
      </c>
      <c r="AI33" s="8">
        <v>90764</v>
      </c>
      <c r="AJ33" s="8">
        <v>41221</v>
      </c>
      <c r="AK33" s="130">
        <v>420525</v>
      </c>
      <c r="AL33" s="131">
        <v>1</v>
      </c>
      <c r="AM33" s="146">
        <v>3626492</v>
      </c>
      <c r="AN33" s="35">
        <v>0</v>
      </c>
      <c r="AO33" s="35">
        <v>0</v>
      </c>
      <c r="AP33" s="35">
        <v>1337429</v>
      </c>
      <c r="AQ33" s="35">
        <v>1070924</v>
      </c>
      <c r="AR33" s="35">
        <v>797614</v>
      </c>
      <c r="AS33" s="129">
        <v>420525</v>
      </c>
      <c r="AT33" s="8">
        <v>0</v>
      </c>
      <c r="AU33" s="8">
        <v>0</v>
      </c>
      <c r="AV33" s="8">
        <v>0</v>
      </c>
      <c r="AW33" s="8">
        <v>0</v>
      </c>
      <c r="AX33" s="152">
        <v>0.88404083064294636</v>
      </c>
      <c r="AY33" s="57"/>
      <c r="AZ33" s="58" t="s">
        <v>25</v>
      </c>
      <c r="BA33" s="155" t="s">
        <v>477</v>
      </c>
      <c r="BB33" s="155" t="s">
        <v>537</v>
      </c>
      <c r="BC33" s="75" t="s">
        <v>24</v>
      </c>
      <c r="BD33" s="76" t="s">
        <v>25</v>
      </c>
    </row>
    <row r="34" spans="1:56" ht="60" x14ac:dyDescent="0.25">
      <c r="A34" s="28" t="s">
        <v>574</v>
      </c>
      <c r="B34" s="32">
        <v>30488759</v>
      </c>
      <c r="C34" s="42" t="s">
        <v>447</v>
      </c>
      <c r="D34" s="34" t="s">
        <v>85</v>
      </c>
      <c r="E34" s="25" t="s">
        <v>223</v>
      </c>
      <c r="F34" s="23" t="s">
        <v>38</v>
      </c>
      <c r="G34" s="23" t="s">
        <v>136</v>
      </c>
      <c r="H34" s="23" t="s">
        <v>22</v>
      </c>
      <c r="I34" s="99" t="s">
        <v>24</v>
      </c>
      <c r="J34" s="100">
        <v>2297</v>
      </c>
      <c r="K34" s="99">
        <v>911</v>
      </c>
      <c r="L34" s="101">
        <v>0.39660426643447977</v>
      </c>
      <c r="M34" s="99">
        <v>6</v>
      </c>
      <c r="N34" s="99" t="s">
        <v>20</v>
      </c>
      <c r="O34" s="100">
        <v>547</v>
      </c>
      <c r="P34" s="200" t="s">
        <v>3</v>
      </c>
      <c r="Q34" s="200" t="s">
        <v>3</v>
      </c>
      <c r="R34" s="99" t="s">
        <v>69</v>
      </c>
      <c r="S34" s="102">
        <v>3236709</v>
      </c>
      <c r="T34" s="116">
        <v>43656</v>
      </c>
      <c r="U34" s="199">
        <v>44288</v>
      </c>
      <c r="V34" s="167">
        <v>0.6</v>
      </c>
      <c r="W34" s="27" t="s">
        <v>263</v>
      </c>
      <c r="X34" s="35">
        <v>687006</v>
      </c>
      <c r="Y34" s="35">
        <v>0</v>
      </c>
      <c r="Z34" s="35">
        <v>0</v>
      </c>
      <c r="AA34" s="205">
        <v>0</v>
      </c>
      <c r="AB34" s="205">
        <v>0</v>
      </c>
      <c r="AC34" s="8">
        <v>0</v>
      </c>
      <c r="AD34" s="8">
        <v>0</v>
      </c>
      <c r="AE34" s="8">
        <v>114500</v>
      </c>
      <c r="AF34" s="8">
        <v>114500</v>
      </c>
      <c r="AG34" s="8">
        <v>114500</v>
      </c>
      <c r="AH34" s="8">
        <v>114500</v>
      </c>
      <c r="AI34" s="8">
        <v>114500</v>
      </c>
      <c r="AJ34" s="8">
        <v>114506</v>
      </c>
      <c r="AK34" s="130">
        <v>687006</v>
      </c>
      <c r="AL34" s="131">
        <v>1</v>
      </c>
      <c r="AM34" s="146">
        <v>3081719</v>
      </c>
      <c r="AN34" s="35">
        <v>0</v>
      </c>
      <c r="AO34" s="35">
        <v>0</v>
      </c>
      <c r="AP34" s="35">
        <v>218556</v>
      </c>
      <c r="AQ34" s="35">
        <v>1504290</v>
      </c>
      <c r="AR34" s="35">
        <v>671867</v>
      </c>
      <c r="AS34" s="129">
        <v>687006</v>
      </c>
      <c r="AT34" s="8">
        <v>0</v>
      </c>
      <c r="AU34" s="8">
        <v>0</v>
      </c>
      <c r="AV34" s="8">
        <v>0</v>
      </c>
      <c r="AW34" s="8">
        <v>0</v>
      </c>
      <c r="AX34" s="152">
        <v>0.77707052460006898</v>
      </c>
      <c r="AY34" s="57"/>
      <c r="AZ34" s="58" t="s">
        <v>25</v>
      </c>
      <c r="BA34" s="155" t="s">
        <v>477</v>
      </c>
      <c r="BB34" s="155" t="s">
        <v>537</v>
      </c>
      <c r="BC34" s="75" t="s">
        <v>24</v>
      </c>
      <c r="BD34" s="76" t="s">
        <v>25</v>
      </c>
    </row>
    <row r="35" spans="1:56" ht="45" x14ac:dyDescent="0.25">
      <c r="A35" s="28" t="s">
        <v>574</v>
      </c>
      <c r="B35" s="32">
        <v>40000292</v>
      </c>
      <c r="C35" s="34" t="s">
        <v>448</v>
      </c>
      <c r="D35" s="34" t="s">
        <v>85</v>
      </c>
      <c r="E35" s="25" t="s">
        <v>223</v>
      </c>
      <c r="F35" s="23" t="s">
        <v>39</v>
      </c>
      <c r="G35" s="23" t="s">
        <v>141</v>
      </c>
      <c r="H35" s="23" t="s">
        <v>22</v>
      </c>
      <c r="I35" s="78" t="s">
        <v>24</v>
      </c>
      <c r="J35" s="79">
        <v>1382</v>
      </c>
      <c r="K35" s="78">
        <v>206</v>
      </c>
      <c r="L35" s="80">
        <v>0.14905933429811866</v>
      </c>
      <c r="M35" s="78">
        <v>14</v>
      </c>
      <c r="N35" s="78" t="s">
        <v>20</v>
      </c>
      <c r="O35" s="79">
        <v>329</v>
      </c>
      <c r="P35" s="193" t="s">
        <v>3</v>
      </c>
      <c r="Q35" s="193" t="s">
        <v>3</v>
      </c>
      <c r="R35" s="193" t="s">
        <v>69</v>
      </c>
      <c r="S35" s="205">
        <v>1484252</v>
      </c>
      <c r="T35" s="162">
        <v>43814</v>
      </c>
      <c r="U35" s="162">
        <v>44471</v>
      </c>
      <c r="V35" s="163">
        <v>1</v>
      </c>
      <c r="W35" s="27" t="s">
        <v>263</v>
      </c>
      <c r="X35" s="35">
        <v>0</v>
      </c>
      <c r="Y35" s="35">
        <v>0</v>
      </c>
      <c r="Z35" s="35">
        <v>0</v>
      </c>
      <c r="AA35" s="205">
        <v>0</v>
      </c>
      <c r="AB35" s="8">
        <v>0</v>
      </c>
      <c r="AC35" s="8">
        <v>0</v>
      </c>
      <c r="AD35" s="8">
        <v>0</v>
      </c>
      <c r="AE35" s="8">
        <v>0</v>
      </c>
      <c r="AF35" s="8">
        <v>0</v>
      </c>
      <c r="AG35" s="8">
        <v>0</v>
      </c>
      <c r="AH35" s="8">
        <v>0</v>
      </c>
      <c r="AI35" s="8">
        <v>0</v>
      </c>
      <c r="AJ35" s="8">
        <v>0</v>
      </c>
      <c r="AK35" s="130">
        <v>0</v>
      </c>
      <c r="AL35" s="131" t="s">
        <v>577</v>
      </c>
      <c r="AM35" s="146">
        <v>1665092</v>
      </c>
      <c r="AN35" s="35">
        <v>0</v>
      </c>
      <c r="AO35" s="35">
        <v>0</v>
      </c>
      <c r="AP35" s="35">
        <v>0</v>
      </c>
      <c r="AQ35" s="35">
        <v>705322</v>
      </c>
      <c r="AR35" s="35">
        <v>959770</v>
      </c>
      <c r="AS35" s="129">
        <v>0</v>
      </c>
      <c r="AT35" s="8">
        <v>0</v>
      </c>
      <c r="AU35" s="8">
        <v>0</v>
      </c>
      <c r="AV35" s="8">
        <v>0</v>
      </c>
      <c r="AW35" s="8">
        <v>0</v>
      </c>
      <c r="AX35" s="152">
        <v>1</v>
      </c>
      <c r="AY35" s="57"/>
      <c r="AZ35" s="58" t="s">
        <v>25</v>
      </c>
      <c r="BA35" s="155" t="s">
        <v>477</v>
      </c>
      <c r="BB35" s="155" t="s">
        <v>537</v>
      </c>
      <c r="BC35" s="75" t="s">
        <v>24</v>
      </c>
      <c r="BD35" s="76" t="s">
        <v>25</v>
      </c>
    </row>
    <row r="36" spans="1:56" ht="45" x14ac:dyDescent="0.25">
      <c r="A36" s="28" t="s">
        <v>574</v>
      </c>
      <c r="B36" s="32">
        <v>30441773</v>
      </c>
      <c r="C36" s="24" t="s">
        <v>449</v>
      </c>
      <c r="D36" s="24" t="s">
        <v>85</v>
      </c>
      <c r="E36" s="25" t="s">
        <v>223</v>
      </c>
      <c r="F36" s="23" t="s">
        <v>44</v>
      </c>
      <c r="G36" s="23" t="s">
        <v>124</v>
      </c>
      <c r="H36" s="23" t="s">
        <v>22</v>
      </c>
      <c r="I36" s="78" t="s">
        <v>24</v>
      </c>
      <c r="J36" s="79">
        <v>2576</v>
      </c>
      <c r="K36" s="78">
        <v>1004</v>
      </c>
      <c r="L36" s="80">
        <v>0.38975155279503104</v>
      </c>
      <c r="M36" s="78">
        <v>9</v>
      </c>
      <c r="N36" s="78" t="s">
        <v>20</v>
      </c>
      <c r="O36" s="79">
        <v>644</v>
      </c>
      <c r="P36" s="193" t="s">
        <v>65</v>
      </c>
      <c r="Q36" s="193" t="s">
        <v>64</v>
      </c>
      <c r="R36" s="78" t="s">
        <v>69</v>
      </c>
      <c r="S36" s="82">
        <v>3793501.5290000001</v>
      </c>
      <c r="T36" s="85">
        <v>42921</v>
      </c>
      <c r="U36" s="165">
        <v>43739</v>
      </c>
      <c r="V36" s="163">
        <v>1</v>
      </c>
      <c r="W36" s="27" t="s">
        <v>263</v>
      </c>
      <c r="X36" s="35">
        <v>0</v>
      </c>
      <c r="Y36" s="35">
        <v>0</v>
      </c>
      <c r="Z36" s="35">
        <v>0</v>
      </c>
      <c r="AA36" s="205">
        <v>0</v>
      </c>
      <c r="AB36" s="8">
        <v>0</v>
      </c>
      <c r="AC36" s="8">
        <v>0</v>
      </c>
      <c r="AD36" s="8">
        <v>0</v>
      </c>
      <c r="AE36" s="8">
        <v>0</v>
      </c>
      <c r="AF36" s="8">
        <v>0</v>
      </c>
      <c r="AG36" s="8">
        <v>0</v>
      </c>
      <c r="AH36" s="8">
        <v>0</v>
      </c>
      <c r="AI36" s="8">
        <v>0</v>
      </c>
      <c r="AJ36" s="8">
        <v>0</v>
      </c>
      <c r="AK36" s="130">
        <v>0</v>
      </c>
      <c r="AL36" s="131" t="s">
        <v>577</v>
      </c>
      <c r="AM36" s="146">
        <v>4484311</v>
      </c>
      <c r="AN36" s="35">
        <v>254201</v>
      </c>
      <c r="AO36" s="35">
        <v>2729831</v>
      </c>
      <c r="AP36" s="35">
        <v>1192916</v>
      </c>
      <c r="AQ36" s="35">
        <v>34041</v>
      </c>
      <c r="AR36" s="35">
        <v>273322</v>
      </c>
      <c r="AS36" s="129">
        <v>0</v>
      </c>
      <c r="AT36" s="8">
        <v>0</v>
      </c>
      <c r="AU36" s="8">
        <v>0</v>
      </c>
      <c r="AV36" s="8">
        <v>0</v>
      </c>
      <c r="AW36" s="8">
        <v>0</v>
      </c>
      <c r="AX36" s="152">
        <v>1</v>
      </c>
      <c r="AY36" s="31"/>
      <c r="AZ36" s="58" t="s">
        <v>24</v>
      </c>
      <c r="BA36" s="155" t="s">
        <v>477</v>
      </c>
      <c r="BB36" s="155" t="s">
        <v>476</v>
      </c>
      <c r="BC36" s="75" t="s">
        <v>24</v>
      </c>
      <c r="BD36" s="76" t="s">
        <v>25</v>
      </c>
    </row>
    <row r="37" spans="1:56" ht="45" x14ac:dyDescent="0.25">
      <c r="A37" s="28" t="s">
        <v>574</v>
      </c>
      <c r="B37" s="32">
        <v>30484751</v>
      </c>
      <c r="C37" s="33" t="s">
        <v>450</v>
      </c>
      <c r="D37" s="33" t="s">
        <v>85</v>
      </c>
      <c r="E37" s="25" t="s">
        <v>223</v>
      </c>
      <c r="F37" s="23" t="s">
        <v>46</v>
      </c>
      <c r="G37" s="23" t="s">
        <v>132</v>
      </c>
      <c r="H37" s="23" t="s">
        <v>22</v>
      </c>
      <c r="I37" s="78" t="s">
        <v>24</v>
      </c>
      <c r="J37" s="79">
        <v>508</v>
      </c>
      <c r="K37" s="78">
        <v>289</v>
      </c>
      <c r="L37" s="80">
        <v>0.56889763779527558</v>
      </c>
      <c r="M37" s="78">
        <v>1</v>
      </c>
      <c r="N37" s="78" t="s">
        <v>20</v>
      </c>
      <c r="O37" s="79">
        <v>127</v>
      </c>
      <c r="P37" s="193" t="s">
        <v>3</v>
      </c>
      <c r="Q37" s="193" t="s">
        <v>3</v>
      </c>
      <c r="R37" s="193" t="s">
        <v>69</v>
      </c>
      <c r="S37" s="205">
        <v>793447.99160999991</v>
      </c>
      <c r="T37" s="162">
        <v>43400</v>
      </c>
      <c r="U37" s="162">
        <v>44185</v>
      </c>
      <c r="V37" s="163">
        <v>1</v>
      </c>
      <c r="W37" s="27" t="s">
        <v>263</v>
      </c>
      <c r="X37" s="35">
        <v>0</v>
      </c>
      <c r="Y37" s="35">
        <v>0</v>
      </c>
      <c r="Z37" s="35">
        <v>0</v>
      </c>
      <c r="AA37" s="205">
        <v>0</v>
      </c>
      <c r="AB37" s="8">
        <v>0</v>
      </c>
      <c r="AC37" s="8">
        <v>0</v>
      </c>
      <c r="AD37" s="8">
        <v>0</v>
      </c>
      <c r="AE37" s="8">
        <v>0</v>
      </c>
      <c r="AF37" s="8">
        <v>0</v>
      </c>
      <c r="AG37" s="8">
        <v>0</v>
      </c>
      <c r="AH37" s="8">
        <v>0</v>
      </c>
      <c r="AI37" s="8">
        <v>0</v>
      </c>
      <c r="AJ37" s="8">
        <v>0</v>
      </c>
      <c r="AK37" s="130">
        <v>0</v>
      </c>
      <c r="AL37" s="131" t="s">
        <v>577</v>
      </c>
      <c r="AM37" s="146">
        <v>1067039</v>
      </c>
      <c r="AN37" s="35">
        <v>0</v>
      </c>
      <c r="AO37" s="35">
        <v>70077</v>
      </c>
      <c r="AP37" s="35">
        <v>729306</v>
      </c>
      <c r="AQ37" s="35">
        <v>267656</v>
      </c>
      <c r="AR37" s="35">
        <v>0</v>
      </c>
      <c r="AS37" s="129">
        <v>0</v>
      </c>
      <c r="AT37" s="8">
        <v>0</v>
      </c>
      <c r="AU37" s="8">
        <v>0</v>
      </c>
      <c r="AV37" s="8">
        <v>0</v>
      </c>
      <c r="AW37" s="8">
        <v>0</v>
      </c>
      <c r="AX37" s="152">
        <v>1</v>
      </c>
      <c r="AY37" s="28"/>
      <c r="AZ37" s="58" t="s">
        <v>25</v>
      </c>
      <c r="BA37" s="155" t="s">
        <v>477</v>
      </c>
      <c r="BB37" s="155" t="s">
        <v>537</v>
      </c>
      <c r="BC37" s="75" t="s">
        <v>24</v>
      </c>
      <c r="BD37" s="76" t="s">
        <v>25</v>
      </c>
    </row>
    <row r="38" spans="1:56" ht="45" x14ac:dyDescent="0.25">
      <c r="A38" s="28" t="s">
        <v>574</v>
      </c>
      <c r="B38" s="169">
        <v>40001395</v>
      </c>
      <c r="C38" s="208" t="s">
        <v>451</v>
      </c>
      <c r="D38" s="208" t="s">
        <v>85</v>
      </c>
      <c r="E38" s="188" t="s">
        <v>223</v>
      </c>
      <c r="F38" s="189" t="s">
        <v>46</v>
      </c>
      <c r="G38" s="189" t="s">
        <v>240</v>
      </c>
      <c r="H38" s="189" t="s">
        <v>22</v>
      </c>
      <c r="I38" s="190" t="s">
        <v>75</v>
      </c>
      <c r="J38" s="172">
        <v>1037</v>
      </c>
      <c r="K38" s="172">
        <v>811.971</v>
      </c>
      <c r="L38" s="173">
        <v>0.78300000000000003</v>
      </c>
      <c r="M38" s="169">
        <v>6</v>
      </c>
      <c r="N38" s="190" t="s">
        <v>495</v>
      </c>
      <c r="O38" s="172">
        <v>247</v>
      </c>
      <c r="P38" s="190" t="s">
        <v>3</v>
      </c>
      <c r="Q38" s="190" t="s">
        <v>3</v>
      </c>
      <c r="R38" s="190" t="s">
        <v>69</v>
      </c>
      <c r="S38" s="179">
        <v>1621102</v>
      </c>
      <c r="T38" s="176">
        <v>44075</v>
      </c>
      <c r="U38" s="176">
        <v>44619</v>
      </c>
      <c r="V38" s="177">
        <v>0.78</v>
      </c>
      <c r="W38" s="178" t="s">
        <v>263</v>
      </c>
      <c r="X38" s="180">
        <v>956918</v>
      </c>
      <c r="Y38" s="180">
        <v>0</v>
      </c>
      <c r="Z38" s="180">
        <v>38699</v>
      </c>
      <c r="AA38" s="179">
        <v>0</v>
      </c>
      <c r="AB38" s="181">
        <v>95035</v>
      </c>
      <c r="AC38" s="181">
        <v>95035</v>
      </c>
      <c r="AD38" s="181">
        <v>95035</v>
      </c>
      <c r="AE38" s="181">
        <v>95035</v>
      </c>
      <c r="AF38" s="181">
        <v>95035</v>
      </c>
      <c r="AG38" s="181">
        <v>95035</v>
      </c>
      <c r="AH38" s="181">
        <v>95035</v>
      </c>
      <c r="AI38" s="181">
        <v>190070</v>
      </c>
      <c r="AJ38" s="181">
        <v>62984</v>
      </c>
      <c r="AK38" s="130">
        <v>956998</v>
      </c>
      <c r="AL38" s="131">
        <v>1</v>
      </c>
      <c r="AM38" s="182">
        <v>2281975</v>
      </c>
      <c r="AN38" s="180">
        <v>0</v>
      </c>
      <c r="AO38" s="180">
        <v>30000</v>
      </c>
      <c r="AP38" s="180">
        <v>1419</v>
      </c>
      <c r="AQ38" s="180">
        <v>0</v>
      </c>
      <c r="AR38" s="180">
        <v>1293558</v>
      </c>
      <c r="AS38" s="183">
        <v>956998</v>
      </c>
      <c r="AT38" s="181">
        <v>0</v>
      </c>
      <c r="AU38" s="181">
        <v>0</v>
      </c>
      <c r="AV38" s="181">
        <v>0</v>
      </c>
      <c r="AW38" s="181">
        <v>0</v>
      </c>
      <c r="AX38" s="184">
        <v>0.58062730748584013</v>
      </c>
      <c r="AY38" s="185"/>
      <c r="AZ38" s="189" t="s">
        <v>25</v>
      </c>
      <c r="BA38" s="187" t="s">
        <v>477</v>
      </c>
      <c r="BB38" s="187" t="s">
        <v>537</v>
      </c>
      <c r="BC38" s="75" t="s">
        <v>24</v>
      </c>
      <c r="BD38" s="76" t="s">
        <v>25</v>
      </c>
    </row>
    <row r="39" spans="1:56" ht="45" x14ac:dyDescent="0.25">
      <c r="A39" s="28" t="s">
        <v>574</v>
      </c>
      <c r="B39" s="32">
        <v>30068020</v>
      </c>
      <c r="C39" s="28" t="s">
        <v>379</v>
      </c>
      <c r="D39" s="24" t="s">
        <v>85</v>
      </c>
      <c r="E39" s="25" t="s">
        <v>223</v>
      </c>
      <c r="F39" s="23" t="s">
        <v>47</v>
      </c>
      <c r="G39" s="23" t="s">
        <v>127</v>
      </c>
      <c r="H39" s="23" t="s">
        <v>22</v>
      </c>
      <c r="I39" s="78" t="s">
        <v>24</v>
      </c>
      <c r="J39" s="79">
        <v>392</v>
      </c>
      <c r="K39" s="78">
        <v>196</v>
      </c>
      <c r="L39" s="80">
        <v>0.5</v>
      </c>
      <c r="M39" s="78">
        <v>5</v>
      </c>
      <c r="N39" s="78" t="s">
        <v>20</v>
      </c>
      <c r="O39" s="79">
        <v>98</v>
      </c>
      <c r="P39" s="193" t="s">
        <v>3</v>
      </c>
      <c r="Q39" s="193" t="s">
        <v>3</v>
      </c>
      <c r="R39" s="78" t="s">
        <v>69</v>
      </c>
      <c r="S39" s="82">
        <v>790728</v>
      </c>
      <c r="T39" s="85">
        <v>43370</v>
      </c>
      <c r="U39" s="165">
        <v>44155</v>
      </c>
      <c r="V39" s="84">
        <v>0.54</v>
      </c>
      <c r="W39" s="27" t="s">
        <v>263</v>
      </c>
      <c r="X39" s="35">
        <v>470220</v>
      </c>
      <c r="Y39" s="35">
        <v>0</v>
      </c>
      <c r="Z39" s="35">
        <v>0</v>
      </c>
      <c r="AA39" s="205">
        <v>130163</v>
      </c>
      <c r="AB39" s="8">
        <v>24337</v>
      </c>
      <c r="AC39" s="8">
        <v>27250</v>
      </c>
      <c r="AD39" s="8">
        <v>57250</v>
      </c>
      <c r="AE39" s="8">
        <v>57250</v>
      </c>
      <c r="AF39" s="8">
        <v>57250</v>
      </c>
      <c r="AG39" s="8">
        <v>57250</v>
      </c>
      <c r="AH39" s="8">
        <v>47250</v>
      </c>
      <c r="AI39" s="8">
        <v>12220</v>
      </c>
      <c r="AJ39" s="8">
        <v>0</v>
      </c>
      <c r="AK39" s="130">
        <v>470220</v>
      </c>
      <c r="AL39" s="131">
        <v>1</v>
      </c>
      <c r="AM39" s="146">
        <v>1024400</v>
      </c>
      <c r="AN39" s="35">
        <v>0</v>
      </c>
      <c r="AO39" s="35">
        <v>179283</v>
      </c>
      <c r="AP39" s="35">
        <v>203147</v>
      </c>
      <c r="AQ39" s="35">
        <v>0</v>
      </c>
      <c r="AR39" s="35">
        <v>171750</v>
      </c>
      <c r="AS39" s="129">
        <v>470220</v>
      </c>
      <c r="AT39" s="8">
        <v>0</v>
      </c>
      <c r="AU39" s="8">
        <v>0</v>
      </c>
      <c r="AV39" s="8">
        <v>0</v>
      </c>
      <c r="AW39" s="8">
        <v>0</v>
      </c>
      <c r="AX39" s="152">
        <v>0.54098008590394375</v>
      </c>
      <c r="AY39" s="31"/>
      <c r="AZ39" s="58" t="s">
        <v>25</v>
      </c>
      <c r="BA39" s="155" t="s">
        <v>477</v>
      </c>
      <c r="BB39" s="155" t="s">
        <v>537</v>
      </c>
      <c r="BC39" s="75" t="s">
        <v>24</v>
      </c>
      <c r="BD39" s="76" t="s">
        <v>25</v>
      </c>
    </row>
    <row r="40" spans="1:56" ht="45" x14ac:dyDescent="0.25">
      <c r="A40" s="28" t="s">
        <v>574</v>
      </c>
      <c r="B40" s="32">
        <v>40000342</v>
      </c>
      <c r="C40" s="42" t="s">
        <v>452</v>
      </c>
      <c r="D40" s="34" t="s">
        <v>85</v>
      </c>
      <c r="E40" s="25" t="s">
        <v>223</v>
      </c>
      <c r="F40" s="23" t="s">
        <v>47</v>
      </c>
      <c r="G40" s="23" t="s">
        <v>138</v>
      </c>
      <c r="H40" s="23" t="s">
        <v>22</v>
      </c>
      <c r="I40" s="78" t="s">
        <v>24</v>
      </c>
      <c r="J40" s="79">
        <v>445</v>
      </c>
      <c r="K40" s="78">
        <v>212</v>
      </c>
      <c r="L40" s="80">
        <v>0.47640449438202248</v>
      </c>
      <c r="M40" s="78">
        <v>6</v>
      </c>
      <c r="N40" s="78" t="s">
        <v>20</v>
      </c>
      <c r="O40" s="79">
        <v>106</v>
      </c>
      <c r="P40" s="193" t="s">
        <v>65</v>
      </c>
      <c r="Q40" s="193" t="s">
        <v>64</v>
      </c>
      <c r="R40" s="78" t="s">
        <v>69</v>
      </c>
      <c r="S40" s="82">
        <v>632379</v>
      </c>
      <c r="T40" s="85">
        <v>43617</v>
      </c>
      <c r="U40" s="165">
        <v>44038</v>
      </c>
      <c r="V40" s="84">
        <v>1</v>
      </c>
      <c r="W40" s="27" t="s">
        <v>263</v>
      </c>
      <c r="X40" s="35">
        <v>0</v>
      </c>
      <c r="Y40" s="35">
        <v>0</v>
      </c>
      <c r="Z40" s="35">
        <v>0</v>
      </c>
      <c r="AA40" s="205">
        <v>0</v>
      </c>
      <c r="AB40" s="8">
        <v>0</v>
      </c>
      <c r="AC40" s="8">
        <v>0</v>
      </c>
      <c r="AD40" s="8">
        <v>0</v>
      </c>
      <c r="AE40" s="8">
        <v>0</v>
      </c>
      <c r="AF40" s="8">
        <v>0</v>
      </c>
      <c r="AG40" s="8">
        <v>0</v>
      </c>
      <c r="AH40" s="8">
        <v>0</v>
      </c>
      <c r="AI40" s="8">
        <v>0</v>
      </c>
      <c r="AJ40" s="8">
        <v>0</v>
      </c>
      <c r="AK40" s="130">
        <v>0</v>
      </c>
      <c r="AL40" s="131" t="s">
        <v>577</v>
      </c>
      <c r="AM40" s="146">
        <v>804828</v>
      </c>
      <c r="AN40" s="35">
        <v>0</v>
      </c>
      <c r="AO40" s="35">
        <v>0</v>
      </c>
      <c r="AP40" s="35">
        <v>424172</v>
      </c>
      <c r="AQ40" s="35">
        <v>380656</v>
      </c>
      <c r="AR40" s="35">
        <v>0</v>
      </c>
      <c r="AS40" s="129">
        <v>0</v>
      </c>
      <c r="AT40" s="8">
        <v>0</v>
      </c>
      <c r="AU40" s="8">
        <v>0</v>
      </c>
      <c r="AV40" s="8">
        <v>0</v>
      </c>
      <c r="AW40" s="8">
        <v>0</v>
      </c>
      <c r="AX40" s="152">
        <v>1</v>
      </c>
      <c r="AY40" s="31"/>
      <c r="AZ40" s="58" t="s">
        <v>25</v>
      </c>
      <c r="BA40" s="155" t="s">
        <v>477</v>
      </c>
      <c r="BB40" s="155" t="s">
        <v>476</v>
      </c>
      <c r="BC40" s="75" t="s">
        <v>24</v>
      </c>
      <c r="BD40" s="76" t="s">
        <v>25</v>
      </c>
    </row>
    <row r="41" spans="1:56" ht="60" x14ac:dyDescent="0.25">
      <c r="A41" s="28" t="s">
        <v>574</v>
      </c>
      <c r="B41" s="32">
        <v>40000950</v>
      </c>
      <c r="C41" s="34" t="s">
        <v>453</v>
      </c>
      <c r="D41" s="34" t="s">
        <v>85</v>
      </c>
      <c r="E41" s="25" t="s">
        <v>223</v>
      </c>
      <c r="F41" s="23" t="s">
        <v>51</v>
      </c>
      <c r="G41" s="23" t="s">
        <v>140</v>
      </c>
      <c r="H41" s="23" t="s">
        <v>22</v>
      </c>
      <c r="I41" s="78" t="s">
        <v>24</v>
      </c>
      <c r="J41" s="79">
        <v>5060</v>
      </c>
      <c r="K41" s="78">
        <v>155</v>
      </c>
      <c r="L41" s="80">
        <v>3.0632411067193676E-2</v>
      </c>
      <c r="M41" s="78">
        <v>3</v>
      </c>
      <c r="N41" s="78" t="s">
        <v>20</v>
      </c>
      <c r="O41" s="79">
        <v>1265</v>
      </c>
      <c r="P41" s="193" t="s">
        <v>3</v>
      </c>
      <c r="Q41" s="193" t="s">
        <v>3</v>
      </c>
      <c r="R41" s="193" t="s">
        <v>69</v>
      </c>
      <c r="S41" s="205">
        <v>4060836</v>
      </c>
      <c r="T41" s="162">
        <v>43753</v>
      </c>
      <c r="U41" s="165">
        <v>44413</v>
      </c>
      <c r="V41" s="163">
        <v>1</v>
      </c>
      <c r="W41" s="27" t="s">
        <v>263</v>
      </c>
      <c r="X41" s="35">
        <v>0</v>
      </c>
      <c r="Y41" s="35">
        <v>0</v>
      </c>
      <c r="Z41" s="35">
        <v>0</v>
      </c>
      <c r="AA41" s="205">
        <v>0</v>
      </c>
      <c r="AB41" s="8">
        <v>0</v>
      </c>
      <c r="AC41" s="8">
        <v>0</v>
      </c>
      <c r="AD41" s="8">
        <v>0</v>
      </c>
      <c r="AE41" s="8">
        <v>0</v>
      </c>
      <c r="AF41" s="8">
        <v>0</v>
      </c>
      <c r="AG41" s="8">
        <v>0</v>
      </c>
      <c r="AH41" s="8">
        <v>0</v>
      </c>
      <c r="AI41" s="8">
        <v>0</v>
      </c>
      <c r="AJ41" s="8">
        <v>0</v>
      </c>
      <c r="AK41" s="130">
        <v>0</v>
      </c>
      <c r="AL41" s="131" t="s">
        <v>577</v>
      </c>
      <c r="AM41" s="146">
        <v>4274206</v>
      </c>
      <c r="AN41" s="35">
        <v>0</v>
      </c>
      <c r="AO41" s="35">
        <v>0</v>
      </c>
      <c r="AP41" s="35">
        <v>0</v>
      </c>
      <c r="AQ41" s="35">
        <v>2380063</v>
      </c>
      <c r="AR41" s="35">
        <v>1894143</v>
      </c>
      <c r="AS41" s="129">
        <v>0</v>
      </c>
      <c r="AT41" s="8">
        <v>0</v>
      </c>
      <c r="AU41" s="8">
        <v>0</v>
      </c>
      <c r="AV41" s="8">
        <v>0</v>
      </c>
      <c r="AW41" s="8">
        <v>0</v>
      </c>
      <c r="AX41" s="152">
        <v>1</v>
      </c>
      <c r="AY41" s="31"/>
      <c r="AZ41" s="58" t="s">
        <v>25</v>
      </c>
      <c r="BA41" s="155" t="s">
        <v>477</v>
      </c>
      <c r="BB41" s="155" t="s">
        <v>537</v>
      </c>
      <c r="BC41" s="75" t="s">
        <v>24</v>
      </c>
      <c r="BD41" s="76" t="s">
        <v>25</v>
      </c>
    </row>
    <row r="42" spans="1:56" ht="45" x14ac:dyDescent="0.25">
      <c r="A42" s="28" t="s">
        <v>574</v>
      </c>
      <c r="B42" s="32">
        <v>30033484</v>
      </c>
      <c r="C42" s="24" t="s">
        <v>207</v>
      </c>
      <c r="D42" s="24" t="s">
        <v>85</v>
      </c>
      <c r="E42" s="25" t="s">
        <v>223</v>
      </c>
      <c r="F42" s="23" t="s">
        <v>228</v>
      </c>
      <c r="G42" s="23" t="s">
        <v>126</v>
      </c>
      <c r="H42" s="23" t="s">
        <v>75</v>
      </c>
      <c r="I42" s="78" t="s">
        <v>24</v>
      </c>
      <c r="J42" s="79">
        <v>250</v>
      </c>
      <c r="K42" s="78">
        <v>110</v>
      </c>
      <c r="L42" s="80">
        <v>0.44</v>
      </c>
      <c r="M42" s="78">
        <v>0</v>
      </c>
      <c r="N42" s="78" t="s">
        <v>21</v>
      </c>
      <c r="O42" s="79">
        <v>300</v>
      </c>
      <c r="P42" s="193" t="s">
        <v>3</v>
      </c>
      <c r="Q42" s="193" t="s">
        <v>61</v>
      </c>
      <c r="R42" s="78" t="s">
        <v>69</v>
      </c>
      <c r="S42" s="82">
        <v>800967</v>
      </c>
      <c r="T42" s="85">
        <v>43250</v>
      </c>
      <c r="U42" s="165">
        <v>43669</v>
      </c>
      <c r="V42" s="84">
        <v>1</v>
      </c>
      <c r="W42" s="27" t="s">
        <v>263</v>
      </c>
      <c r="X42" s="35">
        <v>0</v>
      </c>
      <c r="Y42" s="35">
        <v>0</v>
      </c>
      <c r="Z42" s="35">
        <v>0</v>
      </c>
      <c r="AA42" s="205">
        <v>0</v>
      </c>
      <c r="AB42" s="8">
        <v>0</v>
      </c>
      <c r="AC42" s="8">
        <v>0</v>
      </c>
      <c r="AD42" s="8">
        <v>0</v>
      </c>
      <c r="AE42" s="8">
        <v>0</v>
      </c>
      <c r="AF42" s="8">
        <v>0</v>
      </c>
      <c r="AG42" s="8">
        <v>0</v>
      </c>
      <c r="AH42" s="8">
        <v>0</v>
      </c>
      <c r="AI42" s="8">
        <v>0</v>
      </c>
      <c r="AJ42" s="8">
        <v>0</v>
      </c>
      <c r="AK42" s="130">
        <v>0</v>
      </c>
      <c r="AL42" s="131" t="s">
        <v>577</v>
      </c>
      <c r="AM42" s="146">
        <v>1024020</v>
      </c>
      <c r="AN42" s="35">
        <v>0</v>
      </c>
      <c r="AO42" s="35">
        <v>111808</v>
      </c>
      <c r="AP42" s="35">
        <v>887577</v>
      </c>
      <c r="AQ42" s="35">
        <v>24635</v>
      </c>
      <c r="AR42" s="35">
        <v>0</v>
      </c>
      <c r="AS42" s="129">
        <v>0</v>
      </c>
      <c r="AT42" s="8">
        <v>0</v>
      </c>
      <c r="AU42" s="8">
        <v>0</v>
      </c>
      <c r="AV42" s="8">
        <v>0</v>
      </c>
      <c r="AW42" s="8">
        <v>0</v>
      </c>
      <c r="AX42" s="152">
        <v>1</v>
      </c>
      <c r="AY42" s="31"/>
      <c r="AZ42" s="58" t="s">
        <v>25</v>
      </c>
      <c r="BA42" s="155" t="s">
        <v>477</v>
      </c>
      <c r="BB42" s="155" t="s">
        <v>476</v>
      </c>
      <c r="BC42" s="75" t="s">
        <v>24</v>
      </c>
      <c r="BD42" s="76" t="s">
        <v>25</v>
      </c>
    </row>
    <row r="43" spans="1:56" ht="45" x14ac:dyDescent="0.25">
      <c r="A43" s="28" t="s">
        <v>574</v>
      </c>
      <c r="B43" s="32">
        <v>30464529</v>
      </c>
      <c r="C43" s="24" t="s">
        <v>454</v>
      </c>
      <c r="D43" s="24" t="s">
        <v>85</v>
      </c>
      <c r="E43" s="25" t="s">
        <v>223</v>
      </c>
      <c r="F43" s="23" t="s">
        <v>228</v>
      </c>
      <c r="G43" s="23" t="s">
        <v>129</v>
      </c>
      <c r="H43" s="23" t="s">
        <v>22</v>
      </c>
      <c r="I43" s="78" t="s">
        <v>24</v>
      </c>
      <c r="J43" s="79">
        <v>968</v>
      </c>
      <c r="K43" s="78">
        <v>425</v>
      </c>
      <c r="L43" s="80">
        <v>0.43904958677685951</v>
      </c>
      <c r="M43" s="78">
        <v>13</v>
      </c>
      <c r="N43" s="78" t="s">
        <v>20</v>
      </c>
      <c r="O43" s="79">
        <v>242</v>
      </c>
      <c r="P43" s="193" t="s">
        <v>3</v>
      </c>
      <c r="Q43" s="193" t="s">
        <v>61</v>
      </c>
      <c r="R43" s="78" t="s">
        <v>69</v>
      </c>
      <c r="S43" s="82">
        <v>1539770.3486649999</v>
      </c>
      <c r="T43" s="85">
        <v>43370</v>
      </c>
      <c r="U43" s="162">
        <v>44061</v>
      </c>
      <c r="V43" s="84">
        <v>1</v>
      </c>
      <c r="W43" s="27" t="s">
        <v>263</v>
      </c>
      <c r="X43" s="35">
        <v>0</v>
      </c>
      <c r="Y43" s="35">
        <v>0</v>
      </c>
      <c r="Z43" s="35">
        <v>0</v>
      </c>
      <c r="AA43" s="205">
        <v>0</v>
      </c>
      <c r="AB43" s="8">
        <v>0</v>
      </c>
      <c r="AC43" s="8">
        <v>0</v>
      </c>
      <c r="AD43" s="8">
        <v>0</v>
      </c>
      <c r="AE43" s="8">
        <v>0</v>
      </c>
      <c r="AF43" s="8">
        <v>0</v>
      </c>
      <c r="AG43" s="8">
        <v>0</v>
      </c>
      <c r="AH43" s="8">
        <v>0</v>
      </c>
      <c r="AI43" s="8">
        <v>0</v>
      </c>
      <c r="AJ43" s="8">
        <v>0</v>
      </c>
      <c r="AK43" s="130">
        <v>0</v>
      </c>
      <c r="AL43" s="131" t="s">
        <v>577</v>
      </c>
      <c r="AM43" s="146">
        <v>2115332</v>
      </c>
      <c r="AN43" s="35">
        <v>0</v>
      </c>
      <c r="AO43" s="35">
        <v>377242</v>
      </c>
      <c r="AP43" s="35">
        <v>1097629</v>
      </c>
      <c r="AQ43" s="35">
        <v>640461</v>
      </c>
      <c r="AR43" s="35">
        <v>0</v>
      </c>
      <c r="AS43" s="129">
        <v>0</v>
      </c>
      <c r="AT43" s="8">
        <v>0</v>
      </c>
      <c r="AU43" s="8">
        <v>0</v>
      </c>
      <c r="AV43" s="8">
        <v>0</v>
      </c>
      <c r="AW43" s="8">
        <v>0</v>
      </c>
      <c r="AX43" s="152">
        <v>1</v>
      </c>
      <c r="AY43" s="41"/>
      <c r="AZ43" s="58" t="s">
        <v>25</v>
      </c>
      <c r="BA43" s="155" t="s">
        <v>477</v>
      </c>
      <c r="BB43" s="155" t="s">
        <v>476</v>
      </c>
      <c r="BC43" s="75" t="s">
        <v>24</v>
      </c>
      <c r="BD43" s="76" t="s">
        <v>25</v>
      </c>
    </row>
    <row r="44" spans="1:56" ht="45" x14ac:dyDescent="0.25">
      <c r="A44" s="28" t="s">
        <v>574</v>
      </c>
      <c r="B44" s="32">
        <v>30474089</v>
      </c>
      <c r="C44" s="24" t="s">
        <v>455</v>
      </c>
      <c r="D44" s="24" t="s">
        <v>85</v>
      </c>
      <c r="E44" s="25" t="s">
        <v>223</v>
      </c>
      <c r="F44" s="23" t="s">
        <v>228</v>
      </c>
      <c r="G44" s="23" t="s">
        <v>239</v>
      </c>
      <c r="H44" s="23" t="s">
        <v>22</v>
      </c>
      <c r="I44" s="78" t="s">
        <v>24</v>
      </c>
      <c r="J44" s="79">
        <v>2248</v>
      </c>
      <c r="K44" s="78">
        <v>989</v>
      </c>
      <c r="L44" s="80">
        <v>0.43994661921708184</v>
      </c>
      <c r="M44" s="78">
        <v>6</v>
      </c>
      <c r="N44" s="78" t="s">
        <v>20</v>
      </c>
      <c r="O44" s="79">
        <v>562</v>
      </c>
      <c r="P44" s="193" t="s">
        <v>3</v>
      </c>
      <c r="Q44" s="193" t="s">
        <v>3</v>
      </c>
      <c r="R44" s="193" t="s">
        <v>69</v>
      </c>
      <c r="S44" s="205">
        <v>4353560.9390000002</v>
      </c>
      <c r="T44" s="165">
        <v>43326</v>
      </c>
      <c r="U44" s="165">
        <v>44155</v>
      </c>
      <c r="V44" s="163">
        <v>1</v>
      </c>
      <c r="W44" s="27" t="s">
        <v>263</v>
      </c>
      <c r="X44" s="35">
        <v>0</v>
      </c>
      <c r="Y44" s="35">
        <v>0</v>
      </c>
      <c r="Z44" s="35">
        <v>0</v>
      </c>
      <c r="AA44" s="205">
        <v>0</v>
      </c>
      <c r="AB44" s="8">
        <v>0</v>
      </c>
      <c r="AC44" s="8">
        <v>0</v>
      </c>
      <c r="AD44" s="8">
        <v>0</v>
      </c>
      <c r="AE44" s="8">
        <v>0</v>
      </c>
      <c r="AF44" s="8">
        <v>0</v>
      </c>
      <c r="AG44" s="8">
        <v>0</v>
      </c>
      <c r="AH44" s="8">
        <v>0</v>
      </c>
      <c r="AI44" s="8">
        <v>0</v>
      </c>
      <c r="AJ44" s="8">
        <v>0</v>
      </c>
      <c r="AK44" s="130">
        <v>0</v>
      </c>
      <c r="AL44" s="131" t="s">
        <v>577</v>
      </c>
      <c r="AM44" s="146">
        <v>4395805</v>
      </c>
      <c r="AN44" s="35">
        <v>0</v>
      </c>
      <c r="AO44" s="35">
        <v>795655</v>
      </c>
      <c r="AP44" s="35">
        <v>2491000</v>
      </c>
      <c r="AQ44" s="35">
        <v>1109150</v>
      </c>
      <c r="AR44" s="35">
        <v>0</v>
      </c>
      <c r="AS44" s="129">
        <v>0</v>
      </c>
      <c r="AT44" s="8">
        <v>0</v>
      </c>
      <c r="AU44" s="8">
        <v>0</v>
      </c>
      <c r="AV44" s="8">
        <v>0</v>
      </c>
      <c r="AW44" s="8">
        <v>0</v>
      </c>
      <c r="AX44" s="152">
        <v>1</v>
      </c>
      <c r="AY44" s="57"/>
      <c r="AZ44" s="58" t="s">
        <v>25</v>
      </c>
      <c r="BA44" s="155" t="s">
        <v>477</v>
      </c>
      <c r="BB44" s="155" t="s">
        <v>537</v>
      </c>
      <c r="BC44" s="75" t="s">
        <v>24</v>
      </c>
      <c r="BD44" s="76" t="s">
        <v>25</v>
      </c>
    </row>
    <row r="45" spans="1:56" ht="45" x14ac:dyDescent="0.25">
      <c r="A45" s="28" t="s">
        <v>574</v>
      </c>
      <c r="B45" s="32">
        <v>30348928</v>
      </c>
      <c r="C45" s="42" t="s">
        <v>456</v>
      </c>
      <c r="D45" s="34" t="s">
        <v>85</v>
      </c>
      <c r="E45" s="25" t="s">
        <v>223</v>
      </c>
      <c r="F45" s="23" t="s">
        <v>227</v>
      </c>
      <c r="G45" s="23" t="s">
        <v>145</v>
      </c>
      <c r="H45" s="23" t="s">
        <v>22</v>
      </c>
      <c r="I45" s="78" t="s">
        <v>24</v>
      </c>
      <c r="J45" s="79">
        <v>1575</v>
      </c>
      <c r="K45" s="78">
        <v>540</v>
      </c>
      <c r="L45" s="80">
        <v>0.34285714285714286</v>
      </c>
      <c r="M45" s="78">
        <v>6</v>
      </c>
      <c r="N45" s="78" t="s">
        <v>20</v>
      </c>
      <c r="O45" s="79">
        <v>375</v>
      </c>
      <c r="P45" s="78" t="s">
        <v>2</v>
      </c>
      <c r="Q45" s="78" t="s">
        <v>61</v>
      </c>
      <c r="R45" s="78" t="s">
        <v>69</v>
      </c>
      <c r="S45" s="82">
        <v>45000</v>
      </c>
      <c r="T45" s="83">
        <v>43059</v>
      </c>
      <c r="U45" s="85">
        <v>43646</v>
      </c>
      <c r="V45" s="84">
        <v>0.81</v>
      </c>
      <c r="W45" s="27" t="s">
        <v>263</v>
      </c>
      <c r="X45" s="35">
        <v>727814</v>
      </c>
      <c r="Y45" s="35">
        <v>0</v>
      </c>
      <c r="Z45" s="35">
        <v>0</v>
      </c>
      <c r="AA45" s="205">
        <v>183199</v>
      </c>
      <c r="AB45" s="8">
        <v>68700</v>
      </c>
      <c r="AC45" s="8">
        <v>68700</v>
      </c>
      <c r="AD45" s="8">
        <v>68700</v>
      </c>
      <c r="AE45" s="8">
        <v>68700</v>
      </c>
      <c r="AF45" s="8">
        <v>68700</v>
      </c>
      <c r="AG45" s="8">
        <v>68700</v>
      </c>
      <c r="AH45" s="8">
        <v>63715</v>
      </c>
      <c r="AI45" s="8">
        <v>68700</v>
      </c>
      <c r="AJ45" s="8">
        <v>0</v>
      </c>
      <c r="AK45" s="130">
        <v>727814</v>
      </c>
      <c r="AL45" s="131">
        <v>1</v>
      </c>
      <c r="AM45" s="146">
        <v>3102964</v>
      </c>
      <c r="AN45" s="35">
        <v>0</v>
      </c>
      <c r="AO45" s="35">
        <v>45000</v>
      </c>
      <c r="AP45" s="35">
        <v>7013</v>
      </c>
      <c r="AQ45" s="35">
        <v>608439</v>
      </c>
      <c r="AR45" s="35">
        <v>1714698</v>
      </c>
      <c r="AS45" s="129">
        <v>727814</v>
      </c>
      <c r="AT45" s="8">
        <v>0</v>
      </c>
      <c r="AU45" s="8">
        <v>0</v>
      </c>
      <c r="AV45" s="8">
        <v>0</v>
      </c>
      <c r="AW45" s="8">
        <v>0</v>
      </c>
      <c r="AX45" s="152">
        <v>0.76544555463743702</v>
      </c>
      <c r="AY45" s="57"/>
      <c r="AZ45" s="58" t="s">
        <v>25</v>
      </c>
      <c r="BA45" s="155" t="s">
        <v>477</v>
      </c>
      <c r="BB45" s="155" t="s">
        <v>537</v>
      </c>
      <c r="BC45" s="75" t="s">
        <v>24</v>
      </c>
      <c r="BD45" s="76" t="s">
        <v>25</v>
      </c>
    </row>
    <row r="46" spans="1:56" ht="45" x14ac:dyDescent="0.25">
      <c r="A46" s="28" t="s">
        <v>574</v>
      </c>
      <c r="B46" s="32">
        <v>40000835</v>
      </c>
      <c r="C46" s="34" t="s">
        <v>457</v>
      </c>
      <c r="D46" s="34" t="s">
        <v>85</v>
      </c>
      <c r="E46" s="25" t="s">
        <v>223</v>
      </c>
      <c r="F46" s="23" t="s">
        <v>227</v>
      </c>
      <c r="G46" s="23" t="s">
        <v>241</v>
      </c>
      <c r="H46" s="23" t="s">
        <v>22</v>
      </c>
      <c r="I46" s="78" t="s">
        <v>24</v>
      </c>
      <c r="J46" s="79">
        <v>1075</v>
      </c>
      <c r="K46" s="78">
        <v>387</v>
      </c>
      <c r="L46" s="80">
        <v>0.36</v>
      </c>
      <c r="M46" s="78">
        <v>0</v>
      </c>
      <c r="N46" s="78" t="s">
        <v>20</v>
      </c>
      <c r="O46" s="79">
        <v>256</v>
      </c>
      <c r="P46" s="78" t="s">
        <v>2</v>
      </c>
      <c r="Q46" s="78" t="s">
        <v>61</v>
      </c>
      <c r="R46" s="78" t="s">
        <v>68</v>
      </c>
      <c r="S46" s="82">
        <v>30000</v>
      </c>
      <c r="T46" s="83">
        <v>43059</v>
      </c>
      <c r="U46" s="85">
        <v>44195</v>
      </c>
      <c r="V46" s="84">
        <v>0.6</v>
      </c>
      <c r="W46" s="27" t="s">
        <v>263</v>
      </c>
      <c r="X46" s="35">
        <v>0</v>
      </c>
      <c r="Y46" s="35">
        <v>0</v>
      </c>
      <c r="Z46" s="35">
        <v>0</v>
      </c>
      <c r="AA46" s="205">
        <v>0</v>
      </c>
      <c r="AB46" s="8">
        <v>0</v>
      </c>
      <c r="AC46" s="8">
        <v>0</v>
      </c>
      <c r="AD46" s="8">
        <v>0</v>
      </c>
      <c r="AE46" s="8">
        <v>0</v>
      </c>
      <c r="AF46" s="8">
        <v>0</v>
      </c>
      <c r="AG46" s="8">
        <v>0</v>
      </c>
      <c r="AH46" s="8">
        <v>0</v>
      </c>
      <c r="AI46" s="8">
        <v>0</v>
      </c>
      <c r="AJ46" s="8">
        <v>0</v>
      </c>
      <c r="AK46" s="130">
        <v>0</v>
      </c>
      <c r="AL46" s="131" t="s">
        <v>577</v>
      </c>
      <c r="AM46" s="146">
        <v>30000</v>
      </c>
      <c r="AN46" s="35">
        <v>0</v>
      </c>
      <c r="AO46" s="35">
        <v>30000</v>
      </c>
      <c r="AP46" s="35">
        <v>0</v>
      </c>
      <c r="AQ46" s="35">
        <v>0</v>
      </c>
      <c r="AR46" s="35">
        <v>0</v>
      </c>
      <c r="AS46" s="129">
        <v>0</v>
      </c>
      <c r="AT46" s="8">
        <v>0</v>
      </c>
      <c r="AU46" s="8">
        <v>0</v>
      </c>
      <c r="AV46" s="8">
        <v>0</v>
      </c>
      <c r="AW46" s="8">
        <v>0</v>
      </c>
      <c r="AX46" s="152">
        <v>1</v>
      </c>
      <c r="AY46" s="57"/>
      <c r="AZ46" s="58" t="s">
        <v>25</v>
      </c>
      <c r="BA46" s="155" t="s">
        <v>477</v>
      </c>
      <c r="BB46" s="155" t="s">
        <v>537</v>
      </c>
      <c r="BC46" s="75" t="s">
        <v>24</v>
      </c>
      <c r="BD46" s="76" t="s">
        <v>25</v>
      </c>
    </row>
    <row r="47" spans="1:56" ht="45" x14ac:dyDescent="0.25">
      <c r="A47" s="28" t="s">
        <v>574</v>
      </c>
      <c r="B47" s="32">
        <v>30066346</v>
      </c>
      <c r="C47" s="34" t="s">
        <v>458</v>
      </c>
      <c r="D47" s="34" t="s">
        <v>85</v>
      </c>
      <c r="E47" s="25" t="s">
        <v>223</v>
      </c>
      <c r="F47" s="23" t="s">
        <v>230</v>
      </c>
      <c r="G47" s="23" t="s">
        <v>196</v>
      </c>
      <c r="H47" s="23" t="s">
        <v>22</v>
      </c>
      <c r="I47" s="78" t="s">
        <v>24</v>
      </c>
      <c r="J47" s="79">
        <v>298</v>
      </c>
      <c r="K47" s="78">
        <v>79</v>
      </c>
      <c r="L47" s="80">
        <v>0.2651006711409396</v>
      </c>
      <c r="M47" s="78">
        <v>5</v>
      </c>
      <c r="N47" s="78" t="s">
        <v>20</v>
      </c>
      <c r="O47" s="79">
        <v>71</v>
      </c>
      <c r="P47" s="193" t="s">
        <v>3</v>
      </c>
      <c r="Q47" s="193" t="s">
        <v>3</v>
      </c>
      <c r="R47" s="193" t="s">
        <v>69</v>
      </c>
      <c r="S47" s="205">
        <v>823097</v>
      </c>
      <c r="T47" s="165">
        <v>43661</v>
      </c>
      <c r="U47" s="165">
        <v>44361</v>
      </c>
      <c r="V47" s="163">
        <v>1</v>
      </c>
      <c r="W47" s="27" t="s">
        <v>263</v>
      </c>
      <c r="X47" s="35">
        <v>0</v>
      </c>
      <c r="Y47" s="35">
        <v>0</v>
      </c>
      <c r="Z47" s="35">
        <v>0</v>
      </c>
      <c r="AA47" s="205">
        <v>0</v>
      </c>
      <c r="AB47" s="8">
        <v>0</v>
      </c>
      <c r="AC47" s="8">
        <v>0</v>
      </c>
      <c r="AD47" s="8">
        <v>0</v>
      </c>
      <c r="AE47" s="8">
        <v>0</v>
      </c>
      <c r="AF47" s="8">
        <v>0</v>
      </c>
      <c r="AG47" s="8">
        <v>0</v>
      </c>
      <c r="AH47" s="8">
        <v>0</v>
      </c>
      <c r="AI47" s="8">
        <v>0</v>
      </c>
      <c r="AJ47" s="8">
        <v>0</v>
      </c>
      <c r="AK47" s="130">
        <v>0</v>
      </c>
      <c r="AL47" s="131" t="s">
        <v>577</v>
      </c>
      <c r="AM47" s="146">
        <v>1070158</v>
      </c>
      <c r="AN47" s="35">
        <v>0</v>
      </c>
      <c r="AO47" s="35">
        <v>0</v>
      </c>
      <c r="AP47" s="35">
        <v>460336</v>
      </c>
      <c r="AQ47" s="35">
        <v>579544</v>
      </c>
      <c r="AR47" s="35">
        <v>30278</v>
      </c>
      <c r="AS47" s="129">
        <v>0</v>
      </c>
      <c r="AT47" s="8">
        <v>0</v>
      </c>
      <c r="AU47" s="8">
        <v>0</v>
      </c>
      <c r="AV47" s="8">
        <v>0</v>
      </c>
      <c r="AW47" s="8">
        <v>0</v>
      </c>
      <c r="AX47" s="152">
        <v>1</v>
      </c>
      <c r="AY47" s="57"/>
      <c r="AZ47" s="58" t="s">
        <v>25</v>
      </c>
      <c r="BA47" s="155" t="s">
        <v>477</v>
      </c>
      <c r="BB47" s="155" t="s">
        <v>537</v>
      </c>
      <c r="BC47" s="75" t="s">
        <v>24</v>
      </c>
      <c r="BD47" s="76" t="s">
        <v>25</v>
      </c>
    </row>
    <row r="48" spans="1:56" ht="45" x14ac:dyDescent="0.25">
      <c r="A48" s="28" t="s">
        <v>574</v>
      </c>
      <c r="B48" s="32">
        <v>30413725</v>
      </c>
      <c r="C48" s="24" t="s">
        <v>459</v>
      </c>
      <c r="D48" s="24" t="s">
        <v>85</v>
      </c>
      <c r="E48" s="25" t="s">
        <v>223</v>
      </c>
      <c r="F48" s="23" t="s">
        <v>230</v>
      </c>
      <c r="G48" s="23" t="s">
        <v>123</v>
      </c>
      <c r="H48" s="23" t="s">
        <v>22</v>
      </c>
      <c r="I48" s="78" t="s">
        <v>24</v>
      </c>
      <c r="J48" s="79">
        <v>512</v>
      </c>
      <c r="K48" s="78">
        <v>143</v>
      </c>
      <c r="L48" s="80">
        <v>0.279296875</v>
      </c>
      <c r="M48" s="78">
        <v>1</v>
      </c>
      <c r="N48" s="78" t="s">
        <v>20</v>
      </c>
      <c r="O48" s="79">
        <v>128</v>
      </c>
      <c r="P48" s="193" t="s">
        <v>3</v>
      </c>
      <c r="Q48" s="193" t="s">
        <v>61</v>
      </c>
      <c r="R48" s="78" t="s">
        <v>69</v>
      </c>
      <c r="S48" s="82">
        <v>1032978</v>
      </c>
      <c r="T48" s="85">
        <v>43154</v>
      </c>
      <c r="U48" s="165">
        <v>43607</v>
      </c>
      <c r="V48" s="84">
        <v>1</v>
      </c>
      <c r="W48" s="27" t="s">
        <v>263</v>
      </c>
      <c r="X48" s="35">
        <v>0</v>
      </c>
      <c r="Y48" s="35">
        <v>0</v>
      </c>
      <c r="Z48" s="35">
        <v>0</v>
      </c>
      <c r="AA48" s="205">
        <v>0</v>
      </c>
      <c r="AB48" s="8">
        <v>0</v>
      </c>
      <c r="AC48" s="8">
        <v>0</v>
      </c>
      <c r="AD48" s="8">
        <v>0</v>
      </c>
      <c r="AE48" s="8">
        <v>0</v>
      </c>
      <c r="AF48" s="8">
        <v>0</v>
      </c>
      <c r="AG48" s="8">
        <v>0</v>
      </c>
      <c r="AH48" s="8">
        <v>0</v>
      </c>
      <c r="AI48" s="8">
        <v>0</v>
      </c>
      <c r="AJ48" s="8">
        <v>0</v>
      </c>
      <c r="AK48" s="130">
        <v>0</v>
      </c>
      <c r="AL48" s="131" t="s">
        <v>577</v>
      </c>
      <c r="AM48" s="146">
        <v>1032978</v>
      </c>
      <c r="AN48" s="35">
        <v>0</v>
      </c>
      <c r="AO48" s="35">
        <v>689651</v>
      </c>
      <c r="AP48" s="35">
        <v>343327</v>
      </c>
      <c r="AQ48" s="35">
        <v>0</v>
      </c>
      <c r="AR48" s="35">
        <v>0</v>
      </c>
      <c r="AS48" s="129">
        <v>0</v>
      </c>
      <c r="AT48" s="8">
        <v>0</v>
      </c>
      <c r="AU48" s="8">
        <v>0</v>
      </c>
      <c r="AV48" s="8">
        <v>0</v>
      </c>
      <c r="AW48" s="8">
        <v>0</v>
      </c>
      <c r="AX48" s="152">
        <v>1</v>
      </c>
      <c r="AY48" s="57"/>
      <c r="AZ48" s="58" t="s">
        <v>25</v>
      </c>
      <c r="BA48" s="155" t="s">
        <v>477</v>
      </c>
      <c r="BB48" s="155" t="s">
        <v>476</v>
      </c>
      <c r="BC48" s="75" t="s">
        <v>24</v>
      </c>
      <c r="BD48" s="76" t="s">
        <v>25</v>
      </c>
    </row>
    <row r="49" spans="1:56" ht="45" x14ac:dyDescent="0.25">
      <c r="A49" s="28" t="s">
        <v>574</v>
      </c>
      <c r="B49" s="32">
        <v>30460684</v>
      </c>
      <c r="C49" s="24" t="s">
        <v>460</v>
      </c>
      <c r="D49" s="24" t="s">
        <v>85</v>
      </c>
      <c r="E49" s="25" t="s">
        <v>223</v>
      </c>
      <c r="F49" s="23" t="s">
        <v>230</v>
      </c>
      <c r="G49" s="23" t="s">
        <v>128</v>
      </c>
      <c r="H49" s="23" t="s">
        <v>22</v>
      </c>
      <c r="I49" s="78" t="s">
        <v>24</v>
      </c>
      <c r="J49" s="79">
        <v>812</v>
      </c>
      <c r="K49" s="78">
        <v>227</v>
      </c>
      <c r="L49" s="80">
        <v>0.27955665024630544</v>
      </c>
      <c r="M49" s="78">
        <v>13</v>
      </c>
      <c r="N49" s="78" t="s">
        <v>20</v>
      </c>
      <c r="O49" s="79">
        <v>203</v>
      </c>
      <c r="P49" s="193" t="s">
        <v>3</v>
      </c>
      <c r="Q49" s="193" t="s">
        <v>3</v>
      </c>
      <c r="R49" s="78" t="s">
        <v>69</v>
      </c>
      <c r="S49" s="82">
        <v>1027387</v>
      </c>
      <c r="T49" s="85">
        <v>43267</v>
      </c>
      <c r="U49" s="165">
        <v>44256</v>
      </c>
      <c r="V49" s="163">
        <v>0.91</v>
      </c>
      <c r="W49" s="27" t="s">
        <v>263</v>
      </c>
      <c r="X49" s="35">
        <v>297000</v>
      </c>
      <c r="Y49" s="35">
        <v>0</v>
      </c>
      <c r="Z49" s="35">
        <v>0</v>
      </c>
      <c r="AA49" s="205">
        <v>108008</v>
      </c>
      <c r="AB49" s="8">
        <v>45800</v>
      </c>
      <c r="AC49" s="8">
        <v>45800</v>
      </c>
      <c r="AD49" s="8">
        <v>45800</v>
      </c>
      <c r="AE49" s="8">
        <v>45800</v>
      </c>
      <c r="AF49" s="8">
        <v>5792</v>
      </c>
      <c r="AG49" s="8">
        <v>0</v>
      </c>
      <c r="AH49" s="8">
        <v>0</v>
      </c>
      <c r="AI49" s="8">
        <v>0</v>
      </c>
      <c r="AJ49" s="8">
        <v>0</v>
      </c>
      <c r="AK49" s="130">
        <v>297000</v>
      </c>
      <c r="AL49" s="131">
        <v>1</v>
      </c>
      <c r="AM49" s="146">
        <v>1518384</v>
      </c>
      <c r="AN49" s="35">
        <v>0</v>
      </c>
      <c r="AO49" s="35">
        <v>579558</v>
      </c>
      <c r="AP49" s="35">
        <v>230917</v>
      </c>
      <c r="AQ49" s="35">
        <v>205455</v>
      </c>
      <c r="AR49" s="35">
        <v>205454</v>
      </c>
      <c r="AS49" s="129">
        <v>297000</v>
      </c>
      <c r="AT49" s="8">
        <v>0</v>
      </c>
      <c r="AU49" s="8">
        <v>0</v>
      </c>
      <c r="AV49" s="8">
        <v>0</v>
      </c>
      <c r="AW49" s="8">
        <v>0</v>
      </c>
      <c r="AX49" s="152">
        <v>0.8043973066101856</v>
      </c>
      <c r="AY49" s="57"/>
      <c r="AZ49" s="58" t="s">
        <v>25</v>
      </c>
      <c r="BA49" s="155" t="s">
        <v>477</v>
      </c>
      <c r="BB49" s="155" t="s">
        <v>537</v>
      </c>
      <c r="BC49" s="75" t="s">
        <v>24</v>
      </c>
      <c r="BD49" s="76" t="s">
        <v>25</v>
      </c>
    </row>
    <row r="50" spans="1:56" ht="45" x14ac:dyDescent="0.25">
      <c r="A50" s="28" t="s">
        <v>574</v>
      </c>
      <c r="B50" s="32">
        <v>30459967</v>
      </c>
      <c r="C50" s="34" t="s">
        <v>461</v>
      </c>
      <c r="D50" s="34" t="s">
        <v>85</v>
      </c>
      <c r="E50" s="25" t="s">
        <v>33</v>
      </c>
      <c r="F50" s="23" t="s">
        <v>52</v>
      </c>
      <c r="G50" s="23" t="s">
        <v>134</v>
      </c>
      <c r="H50" s="23" t="s">
        <v>22</v>
      </c>
      <c r="I50" s="78" t="s">
        <v>24</v>
      </c>
      <c r="J50" s="79">
        <v>706</v>
      </c>
      <c r="K50" s="78">
        <v>14</v>
      </c>
      <c r="L50" s="80">
        <v>1.9830028328611898E-2</v>
      </c>
      <c r="M50" s="78">
        <v>0</v>
      </c>
      <c r="N50" s="78" t="s">
        <v>20</v>
      </c>
      <c r="O50" s="79">
        <v>168</v>
      </c>
      <c r="P50" s="78" t="s">
        <v>3</v>
      </c>
      <c r="Q50" s="78" t="s">
        <v>3</v>
      </c>
      <c r="R50" s="78" t="s">
        <v>69</v>
      </c>
      <c r="S50" s="82">
        <v>947906</v>
      </c>
      <c r="T50" s="85">
        <v>43709</v>
      </c>
      <c r="U50" s="165">
        <v>44525</v>
      </c>
      <c r="V50" s="163">
        <v>0.43</v>
      </c>
      <c r="W50" s="27" t="s">
        <v>263</v>
      </c>
      <c r="X50" s="35">
        <v>76105</v>
      </c>
      <c r="Y50" s="35">
        <v>0</v>
      </c>
      <c r="Z50" s="35">
        <v>0</v>
      </c>
      <c r="AA50" s="205">
        <v>0</v>
      </c>
      <c r="AB50" s="8">
        <v>0</v>
      </c>
      <c r="AC50" s="8">
        <v>0</v>
      </c>
      <c r="AD50" s="8">
        <v>0</v>
      </c>
      <c r="AE50" s="8">
        <v>0</v>
      </c>
      <c r="AF50" s="8">
        <v>0</v>
      </c>
      <c r="AG50" s="8">
        <v>0</v>
      </c>
      <c r="AH50" s="8">
        <v>0</v>
      </c>
      <c r="AI50" s="8">
        <v>0</v>
      </c>
      <c r="AJ50" s="8">
        <v>76105</v>
      </c>
      <c r="AK50" s="130">
        <v>76105</v>
      </c>
      <c r="AL50" s="131">
        <v>1</v>
      </c>
      <c r="AM50" s="146">
        <v>490101</v>
      </c>
      <c r="AN50" s="35">
        <v>0</v>
      </c>
      <c r="AO50" s="35">
        <v>0</v>
      </c>
      <c r="AP50" s="35">
        <v>128240</v>
      </c>
      <c r="AQ50" s="35">
        <v>285756</v>
      </c>
      <c r="AR50" s="35">
        <v>0</v>
      </c>
      <c r="AS50" s="129">
        <v>76105</v>
      </c>
      <c r="AT50" s="8">
        <v>0</v>
      </c>
      <c r="AU50" s="8">
        <v>0</v>
      </c>
      <c r="AV50" s="8">
        <v>0</v>
      </c>
      <c r="AW50" s="8">
        <v>0</v>
      </c>
      <c r="AX50" s="152">
        <v>0.84471568105349715</v>
      </c>
      <c r="AY50" s="57"/>
      <c r="AZ50" s="58" t="s">
        <v>25</v>
      </c>
      <c r="BA50" s="155" t="s">
        <v>477</v>
      </c>
      <c r="BB50" s="155" t="s">
        <v>537</v>
      </c>
      <c r="BC50" s="75" t="s">
        <v>24</v>
      </c>
      <c r="BD50" s="76" t="s">
        <v>25</v>
      </c>
    </row>
    <row r="51" spans="1:56" ht="45" x14ac:dyDescent="0.25">
      <c r="A51" s="28" t="s">
        <v>574</v>
      </c>
      <c r="B51" s="32">
        <v>30044873</v>
      </c>
      <c r="C51" s="34" t="s">
        <v>462</v>
      </c>
      <c r="D51" s="34" t="s">
        <v>85</v>
      </c>
      <c r="E51" s="25" t="s">
        <v>33</v>
      </c>
      <c r="F51" s="23" t="s">
        <v>54</v>
      </c>
      <c r="G51" s="23" t="s">
        <v>143</v>
      </c>
      <c r="H51" s="23" t="s">
        <v>22</v>
      </c>
      <c r="I51" s="78" t="s">
        <v>24</v>
      </c>
      <c r="J51" s="79">
        <v>2335</v>
      </c>
      <c r="K51" s="78">
        <v>1240</v>
      </c>
      <c r="L51" s="80">
        <v>0.53104925053533192</v>
      </c>
      <c r="M51" s="78">
        <v>0</v>
      </c>
      <c r="N51" s="78" t="s">
        <v>20</v>
      </c>
      <c r="O51" s="79">
        <v>556</v>
      </c>
      <c r="P51" s="193" t="s">
        <v>3</v>
      </c>
      <c r="Q51" s="193" t="s">
        <v>3</v>
      </c>
      <c r="R51" s="193" t="s">
        <v>69</v>
      </c>
      <c r="S51" s="205">
        <v>1529289</v>
      </c>
      <c r="T51" s="165">
        <v>44044</v>
      </c>
      <c r="U51" s="162">
        <v>44446</v>
      </c>
      <c r="V51" s="163">
        <v>1</v>
      </c>
      <c r="W51" s="27" t="s">
        <v>263</v>
      </c>
      <c r="X51" s="35">
        <v>0</v>
      </c>
      <c r="Y51" s="35">
        <v>0</v>
      </c>
      <c r="Z51" s="35">
        <v>0</v>
      </c>
      <c r="AA51" s="205">
        <v>0</v>
      </c>
      <c r="AB51" s="8">
        <v>0</v>
      </c>
      <c r="AC51" s="8">
        <v>0</v>
      </c>
      <c r="AD51" s="8">
        <v>0</v>
      </c>
      <c r="AE51" s="8">
        <v>0</v>
      </c>
      <c r="AF51" s="8">
        <v>0</v>
      </c>
      <c r="AG51" s="8">
        <v>0</v>
      </c>
      <c r="AH51" s="8">
        <v>0</v>
      </c>
      <c r="AI51" s="8">
        <v>0</v>
      </c>
      <c r="AJ51" s="8">
        <v>0</v>
      </c>
      <c r="AK51" s="130">
        <v>0</v>
      </c>
      <c r="AL51" s="131" t="s">
        <v>577</v>
      </c>
      <c r="AM51" s="146">
        <v>1656809</v>
      </c>
      <c r="AN51" s="35">
        <v>0</v>
      </c>
      <c r="AO51" s="35">
        <v>0</v>
      </c>
      <c r="AP51" s="35">
        <v>0</v>
      </c>
      <c r="AQ51" s="35">
        <v>1023624</v>
      </c>
      <c r="AR51" s="35">
        <v>633185</v>
      </c>
      <c r="AS51" s="129">
        <v>0</v>
      </c>
      <c r="AT51" s="8">
        <v>0</v>
      </c>
      <c r="AU51" s="8">
        <v>0</v>
      </c>
      <c r="AV51" s="8">
        <v>0</v>
      </c>
      <c r="AW51" s="8">
        <v>0</v>
      </c>
      <c r="AX51" s="152">
        <v>1</v>
      </c>
      <c r="AY51" s="57"/>
      <c r="AZ51" s="58" t="s">
        <v>25</v>
      </c>
      <c r="BA51" s="155" t="s">
        <v>477</v>
      </c>
      <c r="BB51" s="155" t="s">
        <v>537</v>
      </c>
      <c r="BC51" s="75" t="s">
        <v>24</v>
      </c>
      <c r="BD51" s="76" t="s">
        <v>25</v>
      </c>
    </row>
    <row r="52" spans="1:56" ht="45" x14ac:dyDescent="0.25">
      <c r="A52" s="28" t="s">
        <v>574</v>
      </c>
      <c r="B52" s="32">
        <v>30044132</v>
      </c>
      <c r="C52" s="34" t="s">
        <v>463</v>
      </c>
      <c r="D52" s="34" t="s">
        <v>85</v>
      </c>
      <c r="E52" s="25" t="s">
        <v>33</v>
      </c>
      <c r="F52" s="23" t="s">
        <v>57</v>
      </c>
      <c r="G52" s="23" t="s">
        <v>144</v>
      </c>
      <c r="H52" s="23" t="s">
        <v>22</v>
      </c>
      <c r="I52" s="78" t="s">
        <v>24</v>
      </c>
      <c r="J52" s="79">
        <v>806</v>
      </c>
      <c r="K52" s="78">
        <v>356</v>
      </c>
      <c r="L52" s="80">
        <v>0.44168734491315137</v>
      </c>
      <c r="M52" s="78">
        <v>2</v>
      </c>
      <c r="N52" s="78" t="s">
        <v>20</v>
      </c>
      <c r="O52" s="79">
        <v>192</v>
      </c>
      <c r="P52" s="193" t="s">
        <v>3</v>
      </c>
      <c r="Q52" s="193" t="s">
        <v>3</v>
      </c>
      <c r="R52" s="193" t="s">
        <v>69</v>
      </c>
      <c r="S52" s="205">
        <v>1955115</v>
      </c>
      <c r="T52" s="165">
        <v>44044</v>
      </c>
      <c r="U52" s="165">
        <v>44498</v>
      </c>
      <c r="V52" s="163">
        <v>1</v>
      </c>
      <c r="W52" s="27" t="s">
        <v>263</v>
      </c>
      <c r="X52" s="35">
        <v>0</v>
      </c>
      <c r="Y52" s="35">
        <v>0</v>
      </c>
      <c r="Z52" s="35">
        <v>0</v>
      </c>
      <c r="AA52" s="205">
        <v>0</v>
      </c>
      <c r="AB52" s="8">
        <v>0</v>
      </c>
      <c r="AC52" s="8">
        <v>0</v>
      </c>
      <c r="AD52" s="8">
        <v>0</v>
      </c>
      <c r="AE52" s="8">
        <v>0</v>
      </c>
      <c r="AF52" s="8">
        <v>0</v>
      </c>
      <c r="AG52" s="8">
        <v>0</v>
      </c>
      <c r="AH52" s="8">
        <v>0</v>
      </c>
      <c r="AI52" s="8">
        <v>0</v>
      </c>
      <c r="AJ52" s="8">
        <v>0</v>
      </c>
      <c r="AK52" s="130">
        <v>0</v>
      </c>
      <c r="AL52" s="131" t="s">
        <v>577</v>
      </c>
      <c r="AM52" s="146">
        <v>2033422</v>
      </c>
      <c r="AN52" s="35">
        <v>0</v>
      </c>
      <c r="AO52" s="35">
        <v>0</v>
      </c>
      <c r="AP52" s="35">
        <v>0</v>
      </c>
      <c r="AQ52" s="35">
        <v>1213898</v>
      </c>
      <c r="AR52" s="35">
        <v>819524</v>
      </c>
      <c r="AS52" s="129">
        <v>0</v>
      </c>
      <c r="AT52" s="8">
        <v>0</v>
      </c>
      <c r="AU52" s="8">
        <v>0</v>
      </c>
      <c r="AV52" s="8">
        <v>0</v>
      </c>
      <c r="AW52" s="8">
        <v>0</v>
      </c>
      <c r="AX52" s="152">
        <v>1</v>
      </c>
      <c r="AY52" s="57"/>
      <c r="AZ52" s="58" t="s">
        <v>25</v>
      </c>
      <c r="BA52" s="155" t="s">
        <v>477</v>
      </c>
      <c r="BB52" s="155" t="s">
        <v>537</v>
      </c>
      <c r="BC52" s="75" t="s">
        <v>24</v>
      </c>
      <c r="BD52" s="76" t="s">
        <v>25</v>
      </c>
    </row>
    <row r="53" spans="1:56" ht="45" x14ac:dyDescent="0.25">
      <c r="A53" s="28" t="s">
        <v>574</v>
      </c>
      <c r="B53" s="32">
        <v>40003105</v>
      </c>
      <c r="C53" s="24" t="s">
        <v>464</v>
      </c>
      <c r="D53" s="24" t="s">
        <v>85</v>
      </c>
      <c r="E53" s="25" t="s">
        <v>33</v>
      </c>
      <c r="F53" s="23" t="s">
        <v>58</v>
      </c>
      <c r="G53" s="23" t="s">
        <v>130</v>
      </c>
      <c r="H53" s="23" t="s">
        <v>22</v>
      </c>
      <c r="I53" s="78" t="s">
        <v>24</v>
      </c>
      <c r="J53" s="79">
        <v>3000</v>
      </c>
      <c r="K53" s="78">
        <v>1330</v>
      </c>
      <c r="L53" s="80">
        <v>0.44333333333333336</v>
      </c>
      <c r="M53" s="78">
        <v>0</v>
      </c>
      <c r="N53" s="78" t="s">
        <v>20</v>
      </c>
      <c r="O53" s="79">
        <v>50</v>
      </c>
      <c r="P53" s="193" t="s">
        <v>3</v>
      </c>
      <c r="Q53" s="193" t="s">
        <v>61</v>
      </c>
      <c r="R53" s="78" t="s">
        <v>69</v>
      </c>
      <c r="S53" s="82">
        <v>563615.34</v>
      </c>
      <c r="T53" s="85">
        <v>43335</v>
      </c>
      <c r="U53" s="165">
        <v>43728</v>
      </c>
      <c r="V53" s="163">
        <v>1</v>
      </c>
      <c r="W53" s="27" t="s">
        <v>263</v>
      </c>
      <c r="X53" s="35">
        <v>0</v>
      </c>
      <c r="Y53" s="35">
        <v>0</v>
      </c>
      <c r="Z53" s="35">
        <v>0</v>
      </c>
      <c r="AA53" s="205">
        <v>0</v>
      </c>
      <c r="AB53" s="8">
        <v>0</v>
      </c>
      <c r="AC53" s="8">
        <v>0</v>
      </c>
      <c r="AD53" s="8">
        <v>0</v>
      </c>
      <c r="AE53" s="8">
        <v>0</v>
      </c>
      <c r="AF53" s="8">
        <v>0</v>
      </c>
      <c r="AG53" s="8">
        <v>0</v>
      </c>
      <c r="AH53" s="8">
        <v>0</v>
      </c>
      <c r="AI53" s="8">
        <v>0</v>
      </c>
      <c r="AJ53" s="8">
        <v>0</v>
      </c>
      <c r="AK53" s="130">
        <v>0</v>
      </c>
      <c r="AL53" s="131" t="s">
        <v>577</v>
      </c>
      <c r="AM53" s="146">
        <v>563615</v>
      </c>
      <c r="AN53" s="35">
        <v>0</v>
      </c>
      <c r="AO53" s="35">
        <v>498730</v>
      </c>
      <c r="AP53" s="35">
        <v>64885</v>
      </c>
      <c r="AQ53" s="35">
        <v>0</v>
      </c>
      <c r="AR53" s="35">
        <v>0</v>
      </c>
      <c r="AS53" s="129">
        <v>0</v>
      </c>
      <c r="AT53" s="8">
        <v>0</v>
      </c>
      <c r="AU53" s="8">
        <v>0</v>
      </c>
      <c r="AV53" s="8">
        <v>0</v>
      </c>
      <c r="AW53" s="8">
        <v>0</v>
      </c>
      <c r="AX53" s="152">
        <v>1</v>
      </c>
      <c r="AY53" s="57"/>
      <c r="AZ53" s="58" t="s">
        <v>25</v>
      </c>
      <c r="BA53" s="155" t="s">
        <v>477</v>
      </c>
      <c r="BB53" s="155" t="s">
        <v>476</v>
      </c>
      <c r="BC53" s="75" t="s">
        <v>24</v>
      </c>
      <c r="BD53" s="76" t="s">
        <v>25</v>
      </c>
    </row>
    <row r="54" spans="1:56" ht="45" x14ac:dyDescent="0.25">
      <c r="A54" s="28" t="s">
        <v>574</v>
      </c>
      <c r="B54" s="32">
        <v>40001909</v>
      </c>
      <c r="C54" s="34" t="s">
        <v>465</v>
      </c>
      <c r="D54" s="34" t="s">
        <v>85</v>
      </c>
      <c r="E54" s="25" t="s">
        <v>33</v>
      </c>
      <c r="F54" s="23" t="s">
        <v>235</v>
      </c>
      <c r="G54" s="23" t="s">
        <v>139</v>
      </c>
      <c r="H54" s="23" t="s">
        <v>22</v>
      </c>
      <c r="I54" s="78" t="s">
        <v>24</v>
      </c>
      <c r="J54" s="79">
        <v>1579</v>
      </c>
      <c r="K54" s="78">
        <v>466</v>
      </c>
      <c r="L54" s="80">
        <v>0.29512349588347053</v>
      </c>
      <c r="M54" s="78">
        <v>5</v>
      </c>
      <c r="N54" s="78" t="s">
        <v>20</v>
      </c>
      <c r="O54" s="79">
        <v>376</v>
      </c>
      <c r="P54" s="193" t="s">
        <v>3</v>
      </c>
      <c r="Q54" s="193" t="s">
        <v>3</v>
      </c>
      <c r="R54" s="78" t="s">
        <v>69</v>
      </c>
      <c r="S54" s="82">
        <v>3311827</v>
      </c>
      <c r="T54" s="83">
        <v>43748</v>
      </c>
      <c r="U54" s="165">
        <v>44321</v>
      </c>
      <c r="V54" s="163">
        <v>0.91</v>
      </c>
      <c r="W54" s="27" t="s">
        <v>263</v>
      </c>
      <c r="X54" s="35">
        <v>370702</v>
      </c>
      <c r="Y54" s="35">
        <v>0</v>
      </c>
      <c r="Z54" s="35">
        <v>0</v>
      </c>
      <c r="AA54" s="205">
        <v>0</v>
      </c>
      <c r="AB54" s="8">
        <v>114500</v>
      </c>
      <c r="AC54" s="8">
        <v>57250</v>
      </c>
      <c r="AD54" s="8">
        <v>57250</v>
      </c>
      <c r="AE54" s="8">
        <v>57250</v>
      </c>
      <c r="AF54" s="8">
        <v>57250</v>
      </c>
      <c r="AG54" s="8">
        <v>27202</v>
      </c>
      <c r="AH54" s="8">
        <v>0</v>
      </c>
      <c r="AI54" s="8">
        <v>0</v>
      </c>
      <c r="AJ54" s="8">
        <v>0</v>
      </c>
      <c r="AK54" s="130">
        <v>370702</v>
      </c>
      <c r="AL54" s="131">
        <v>1</v>
      </c>
      <c r="AM54" s="146">
        <v>4083844</v>
      </c>
      <c r="AN54" s="35">
        <v>0</v>
      </c>
      <c r="AO54" s="35">
        <v>0</v>
      </c>
      <c r="AP54" s="35">
        <v>0</v>
      </c>
      <c r="AQ54" s="35">
        <v>2046041</v>
      </c>
      <c r="AR54" s="35">
        <v>1667101</v>
      </c>
      <c r="AS54" s="129">
        <v>370702</v>
      </c>
      <c r="AT54" s="8">
        <v>0</v>
      </c>
      <c r="AU54" s="8">
        <v>0</v>
      </c>
      <c r="AV54" s="8">
        <v>0</v>
      </c>
      <c r="AW54" s="8">
        <v>0</v>
      </c>
      <c r="AX54" s="152">
        <v>0.90922718889360121</v>
      </c>
      <c r="AY54" s="57"/>
      <c r="AZ54" s="58" t="s">
        <v>25</v>
      </c>
      <c r="BA54" s="155" t="s">
        <v>477</v>
      </c>
      <c r="BB54" s="155" t="s">
        <v>537</v>
      </c>
      <c r="BC54" s="75" t="s">
        <v>24</v>
      </c>
      <c r="BD54" s="76" t="s">
        <v>25</v>
      </c>
    </row>
    <row r="55" spans="1:56" ht="45" x14ac:dyDescent="0.25">
      <c r="A55" s="28" t="s">
        <v>574</v>
      </c>
      <c r="B55" s="169">
        <v>30045445</v>
      </c>
      <c r="C55" s="209" t="s">
        <v>466</v>
      </c>
      <c r="D55" s="208" t="s">
        <v>85</v>
      </c>
      <c r="E55" s="188" t="s">
        <v>223</v>
      </c>
      <c r="F55" s="189" t="s">
        <v>46</v>
      </c>
      <c r="G55" s="189" t="s">
        <v>391</v>
      </c>
      <c r="H55" s="189" t="s">
        <v>22</v>
      </c>
      <c r="I55" s="190" t="s">
        <v>75</v>
      </c>
      <c r="J55" s="172">
        <v>544</v>
      </c>
      <c r="K55" s="172">
        <v>425.952</v>
      </c>
      <c r="L55" s="173">
        <v>0.78300000000000003</v>
      </c>
      <c r="M55" s="169">
        <v>4</v>
      </c>
      <c r="N55" s="190" t="s">
        <v>495</v>
      </c>
      <c r="O55" s="172">
        <v>132</v>
      </c>
      <c r="P55" s="190" t="s">
        <v>3</v>
      </c>
      <c r="Q55" s="190" t="s">
        <v>60</v>
      </c>
      <c r="R55" s="190" t="s">
        <v>69</v>
      </c>
      <c r="S55" s="179">
        <v>847210</v>
      </c>
      <c r="T55" s="176">
        <v>43862</v>
      </c>
      <c r="U55" s="176">
        <v>44594</v>
      </c>
      <c r="V55" s="177">
        <v>0.84</v>
      </c>
      <c r="W55" s="178" t="s">
        <v>263</v>
      </c>
      <c r="X55" s="180">
        <v>362583</v>
      </c>
      <c r="Y55" s="180">
        <v>0</v>
      </c>
      <c r="Z55" s="180">
        <v>0</v>
      </c>
      <c r="AA55" s="179">
        <v>124336</v>
      </c>
      <c r="AB55" s="181">
        <v>34350</v>
      </c>
      <c r="AC55" s="181">
        <v>34350</v>
      </c>
      <c r="AD55" s="181">
        <v>34350</v>
      </c>
      <c r="AE55" s="181">
        <v>45800</v>
      </c>
      <c r="AF55" s="181">
        <v>45800</v>
      </c>
      <c r="AG55" s="181">
        <v>43597</v>
      </c>
      <c r="AH55" s="181">
        <v>0</v>
      </c>
      <c r="AI55" s="181">
        <v>0</v>
      </c>
      <c r="AJ55" s="181">
        <v>0</v>
      </c>
      <c r="AK55" s="130">
        <v>362583</v>
      </c>
      <c r="AL55" s="131">
        <v>1</v>
      </c>
      <c r="AM55" s="182">
        <v>1477677</v>
      </c>
      <c r="AN55" s="180">
        <v>0</v>
      </c>
      <c r="AO55" s="180">
        <v>0</v>
      </c>
      <c r="AP55" s="180">
        <v>0</v>
      </c>
      <c r="AQ55" s="180">
        <v>0</v>
      </c>
      <c r="AR55" s="180">
        <v>1115094</v>
      </c>
      <c r="AS55" s="183">
        <v>362583</v>
      </c>
      <c r="AT55" s="181">
        <v>0</v>
      </c>
      <c r="AU55" s="181">
        <v>0</v>
      </c>
      <c r="AV55" s="181">
        <v>0</v>
      </c>
      <c r="AW55" s="181">
        <v>0</v>
      </c>
      <c r="AX55" s="210">
        <v>0.75462634933074002</v>
      </c>
      <c r="AY55" s="170"/>
      <c r="AZ55" s="189" t="s">
        <v>25</v>
      </c>
      <c r="BA55" s="187" t="s">
        <v>477</v>
      </c>
      <c r="BB55" s="187" t="s">
        <v>537</v>
      </c>
      <c r="BC55" s="75" t="s">
        <v>24</v>
      </c>
      <c r="BD55" s="76" t="s">
        <v>25</v>
      </c>
    </row>
    <row r="56" spans="1:56" ht="45" x14ac:dyDescent="0.25">
      <c r="A56" s="28" t="s">
        <v>574</v>
      </c>
      <c r="B56" s="169">
        <v>40008030</v>
      </c>
      <c r="C56" s="209" t="s">
        <v>467</v>
      </c>
      <c r="D56" s="208" t="s">
        <v>85</v>
      </c>
      <c r="E56" s="188" t="s">
        <v>33</v>
      </c>
      <c r="F56" s="189" t="s">
        <v>55</v>
      </c>
      <c r="G56" s="189" t="s">
        <v>392</v>
      </c>
      <c r="H56" s="189" t="s">
        <v>22</v>
      </c>
      <c r="I56" s="190" t="s">
        <v>75</v>
      </c>
      <c r="J56" s="172">
        <v>756</v>
      </c>
      <c r="K56" s="172">
        <v>694.76400000000001</v>
      </c>
      <c r="L56" s="173">
        <v>0.91900000000000004</v>
      </c>
      <c r="M56" s="169">
        <v>1</v>
      </c>
      <c r="N56" s="190" t="s">
        <v>495</v>
      </c>
      <c r="O56" s="172">
        <v>180</v>
      </c>
      <c r="P56" s="190" t="s">
        <v>3</v>
      </c>
      <c r="Q56" s="190" t="s">
        <v>3</v>
      </c>
      <c r="R56" s="190" t="s">
        <v>69</v>
      </c>
      <c r="S56" s="179">
        <v>1145436</v>
      </c>
      <c r="T56" s="176">
        <v>44075</v>
      </c>
      <c r="U56" s="176">
        <v>44406</v>
      </c>
      <c r="V56" s="177">
        <v>1</v>
      </c>
      <c r="W56" s="178" t="s">
        <v>263</v>
      </c>
      <c r="X56" s="180">
        <v>0</v>
      </c>
      <c r="Y56" s="180">
        <v>0</v>
      </c>
      <c r="Z56" s="180">
        <v>0</v>
      </c>
      <c r="AA56" s="179">
        <v>0</v>
      </c>
      <c r="AB56" s="181">
        <v>0</v>
      </c>
      <c r="AC56" s="181">
        <v>0</v>
      </c>
      <c r="AD56" s="181">
        <v>0</v>
      </c>
      <c r="AE56" s="181">
        <v>0</v>
      </c>
      <c r="AF56" s="181">
        <v>0</v>
      </c>
      <c r="AG56" s="181">
        <v>0</v>
      </c>
      <c r="AH56" s="181">
        <v>0</v>
      </c>
      <c r="AI56" s="181">
        <v>0</v>
      </c>
      <c r="AJ56" s="181">
        <v>0</v>
      </c>
      <c r="AK56" s="130">
        <v>0</v>
      </c>
      <c r="AL56" s="131" t="s">
        <v>577</v>
      </c>
      <c r="AM56" s="182">
        <v>1355865</v>
      </c>
      <c r="AN56" s="180">
        <v>0</v>
      </c>
      <c r="AO56" s="180">
        <v>0</v>
      </c>
      <c r="AP56" s="180">
        <v>0</v>
      </c>
      <c r="AQ56" s="180">
        <v>240450</v>
      </c>
      <c r="AR56" s="180">
        <v>1115415</v>
      </c>
      <c r="AS56" s="183">
        <v>0</v>
      </c>
      <c r="AT56" s="181">
        <v>0</v>
      </c>
      <c r="AU56" s="181">
        <v>0</v>
      </c>
      <c r="AV56" s="181">
        <v>0</v>
      </c>
      <c r="AW56" s="181">
        <v>0</v>
      </c>
      <c r="AX56" s="210">
        <v>1</v>
      </c>
      <c r="AY56" s="170"/>
      <c r="AZ56" s="189" t="s">
        <v>25</v>
      </c>
      <c r="BA56" s="187" t="s">
        <v>477</v>
      </c>
      <c r="BB56" s="187" t="s">
        <v>537</v>
      </c>
      <c r="BC56" s="75" t="s">
        <v>24</v>
      </c>
      <c r="BD56" s="76" t="s">
        <v>25</v>
      </c>
    </row>
    <row r="57" spans="1:56" ht="45" x14ac:dyDescent="0.25">
      <c r="A57" s="28" t="s">
        <v>574</v>
      </c>
      <c r="B57" s="169" t="s">
        <v>393</v>
      </c>
      <c r="C57" s="211" t="s">
        <v>526</v>
      </c>
      <c r="D57" s="208" t="s">
        <v>85</v>
      </c>
      <c r="E57" s="188" t="s">
        <v>223</v>
      </c>
      <c r="F57" s="189" t="s">
        <v>46</v>
      </c>
      <c r="G57" s="189" t="s">
        <v>394</v>
      </c>
      <c r="H57" s="189" t="s">
        <v>22</v>
      </c>
      <c r="I57" s="190" t="s">
        <v>75</v>
      </c>
      <c r="J57" s="172">
        <v>663</v>
      </c>
      <c r="K57" s="172">
        <v>519.12900000000002</v>
      </c>
      <c r="L57" s="173">
        <v>0.78300000000000003</v>
      </c>
      <c r="M57" s="169">
        <v>3</v>
      </c>
      <c r="N57" s="190" t="s">
        <v>495</v>
      </c>
      <c r="O57" s="172">
        <v>158</v>
      </c>
      <c r="P57" s="190" t="s">
        <v>3</v>
      </c>
      <c r="Q57" s="190" t="s">
        <v>60</v>
      </c>
      <c r="R57" s="190" t="s">
        <v>69</v>
      </c>
      <c r="S57" s="179">
        <v>521194</v>
      </c>
      <c r="T57" s="176">
        <v>44286</v>
      </c>
      <c r="U57" s="176">
        <v>44473</v>
      </c>
      <c r="V57" s="177">
        <v>0.81</v>
      </c>
      <c r="W57" s="178" t="s">
        <v>263</v>
      </c>
      <c r="X57" s="180">
        <v>333382</v>
      </c>
      <c r="Y57" s="180">
        <v>0</v>
      </c>
      <c r="Z57" s="180">
        <v>0</v>
      </c>
      <c r="AA57" s="179">
        <v>68492</v>
      </c>
      <c r="AB57" s="181">
        <v>30915</v>
      </c>
      <c r="AC57" s="181">
        <v>30915</v>
      </c>
      <c r="AD57" s="181">
        <v>30915</v>
      </c>
      <c r="AE57" s="181">
        <v>30915</v>
      </c>
      <c r="AF57" s="181">
        <v>30915</v>
      </c>
      <c r="AG57" s="181">
        <v>30915</v>
      </c>
      <c r="AH57" s="181">
        <v>30915</v>
      </c>
      <c r="AI57" s="181">
        <v>30915</v>
      </c>
      <c r="AJ57" s="181">
        <v>17570</v>
      </c>
      <c r="AK57" s="130">
        <v>333382</v>
      </c>
      <c r="AL57" s="131">
        <v>1</v>
      </c>
      <c r="AM57" s="182">
        <v>938703</v>
      </c>
      <c r="AN57" s="180">
        <v>0</v>
      </c>
      <c r="AO57" s="180">
        <v>0</v>
      </c>
      <c r="AP57" s="180">
        <v>0</v>
      </c>
      <c r="AQ57" s="180">
        <v>0</v>
      </c>
      <c r="AR57" s="180">
        <v>605321</v>
      </c>
      <c r="AS57" s="183">
        <v>333382</v>
      </c>
      <c r="AT57" s="181">
        <v>0</v>
      </c>
      <c r="AU57" s="181">
        <v>0</v>
      </c>
      <c r="AV57" s="181">
        <v>0</v>
      </c>
      <c r="AW57" s="181">
        <v>0</v>
      </c>
      <c r="AX57" s="210">
        <v>0.644848264040916</v>
      </c>
      <c r="AY57" s="170"/>
      <c r="AZ57" s="189" t="s">
        <v>25</v>
      </c>
      <c r="BA57" s="187" t="s">
        <v>477</v>
      </c>
      <c r="BB57" s="187" t="s">
        <v>537</v>
      </c>
      <c r="BC57" s="75" t="s">
        <v>24</v>
      </c>
      <c r="BD57" s="76" t="s">
        <v>25</v>
      </c>
    </row>
    <row r="58" spans="1:56" ht="45" x14ac:dyDescent="0.25">
      <c r="A58" s="28" t="s">
        <v>574</v>
      </c>
      <c r="B58" s="169">
        <v>40000183</v>
      </c>
      <c r="C58" s="209" t="s">
        <v>468</v>
      </c>
      <c r="D58" s="208" t="s">
        <v>85</v>
      </c>
      <c r="E58" s="188" t="s">
        <v>223</v>
      </c>
      <c r="F58" s="189" t="s">
        <v>35</v>
      </c>
      <c r="G58" s="189" t="s">
        <v>147</v>
      </c>
      <c r="H58" s="189" t="s">
        <v>23</v>
      </c>
      <c r="I58" s="190" t="s">
        <v>75</v>
      </c>
      <c r="J58" s="172">
        <v>378</v>
      </c>
      <c r="K58" s="172">
        <v>298.99799999999999</v>
      </c>
      <c r="L58" s="173">
        <v>0.79100000000000004</v>
      </c>
      <c r="M58" s="169">
        <v>1</v>
      </c>
      <c r="N58" s="190" t="s">
        <v>495</v>
      </c>
      <c r="O58" s="172">
        <v>90</v>
      </c>
      <c r="P58" s="190" t="s">
        <v>3</v>
      </c>
      <c r="Q58" s="190" t="s">
        <v>3</v>
      </c>
      <c r="R58" s="190" t="s">
        <v>69</v>
      </c>
      <c r="S58" s="179">
        <v>423271</v>
      </c>
      <c r="T58" s="176">
        <v>44228</v>
      </c>
      <c r="U58" s="176">
        <v>44412</v>
      </c>
      <c r="V58" s="177">
        <v>1</v>
      </c>
      <c r="W58" s="178" t="s">
        <v>263</v>
      </c>
      <c r="X58" s="180">
        <v>0</v>
      </c>
      <c r="Y58" s="180">
        <v>0</v>
      </c>
      <c r="Z58" s="180">
        <v>0</v>
      </c>
      <c r="AA58" s="179">
        <v>0</v>
      </c>
      <c r="AB58" s="181">
        <v>0</v>
      </c>
      <c r="AC58" s="181">
        <v>0</v>
      </c>
      <c r="AD58" s="181">
        <v>0</v>
      </c>
      <c r="AE58" s="181">
        <v>0</v>
      </c>
      <c r="AF58" s="181">
        <v>0</v>
      </c>
      <c r="AG58" s="181">
        <v>0</v>
      </c>
      <c r="AH58" s="181">
        <v>0</v>
      </c>
      <c r="AI58" s="181">
        <v>0</v>
      </c>
      <c r="AJ58" s="181">
        <v>0</v>
      </c>
      <c r="AK58" s="130">
        <v>0</v>
      </c>
      <c r="AL58" s="131" t="s">
        <v>577</v>
      </c>
      <c r="AM58" s="182">
        <v>553807</v>
      </c>
      <c r="AN58" s="180">
        <v>0</v>
      </c>
      <c r="AO58" s="180">
        <v>0</v>
      </c>
      <c r="AP58" s="180">
        <v>0</v>
      </c>
      <c r="AQ58" s="180">
        <v>0</v>
      </c>
      <c r="AR58" s="180">
        <v>553807</v>
      </c>
      <c r="AS58" s="183">
        <v>0</v>
      </c>
      <c r="AT58" s="181">
        <v>0</v>
      </c>
      <c r="AU58" s="181">
        <v>0</v>
      </c>
      <c r="AV58" s="181">
        <v>0</v>
      </c>
      <c r="AW58" s="181">
        <v>0</v>
      </c>
      <c r="AX58" s="210">
        <v>1</v>
      </c>
      <c r="AY58" s="170"/>
      <c r="AZ58" s="189" t="s">
        <v>25</v>
      </c>
      <c r="BA58" s="187" t="s">
        <v>477</v>
      </c>
      <c r="BB58" s="187" t="s">
        <v>537</v>
      </c>
      <c r="BC58" s="75" t="s">
        <v>24</v>
      </c>
      <c r="BD58" s="76" t="s">
        <v>25</v>
      </c>
    </row>
    <row r="59" spans="1:56" ht="75" x14ac:dyDescent="0.25">
      <c r="A59" s="28" t="s">
        <v>574</v>
      </c>
      <c r="B59" s="169">
        <v>30096766</v>
      </c>
      <c r="C59" s="209" t="s">
        <v>469</v>
      </c>
      <c r="D59" s="208" t="s">
        <v>85</v>
      </c>
      <c r="E59" s="188" t="s">
        <v>33</v>
      </c>
      <c r="F59" s="189" t="s">
        <v>56</v>
      </c>
      <c r="G59" s="189" t="s">
        <v>395</v>
      </c>
      <c r="H59" s="189" t="s">
        <v>22</v>
      </c>
      <c r="I59" s="190" t="s">
        <v>75</v>
      </c>
      <c r="J59" s="172">
        <v>777</v>
      </c>
      <c r="K59" s="172">
        <v>683.76</v>
      </c>
      <c r="L59" s="173">
        <v>0.88</v>
      </c>
      <c r="M59" s="169">
        <v>6</v>
      </c>
      <c r="N59" s="190" t="s">
        <v>495</v>
      </c>
      <c r="O59" s="172">
        <v>185</v>
      </c>
      <c r="P59" s="190" t="s">
        <v>3</v>
      </c>
      <c r="Q59" s="190" t="s">
        <v>224</v>
      </c>
      <c r="R59" s="190" t="s">
        <v>69</v>
      </c>
      <c r="S59" s="179">
        <v>1586826</v>
      </c>
      <c r="T59" s="176">
        <v>44480</v>
      </c>
      <c r="U59" s="176">
        <v>44676</v>
      </c>
      <c r="V59" s="177">
        <v>0.4</v>
      </c>
      <c r="W59" s="178" t="s">
        <v>263</v>
      </c>
      <c r="X59" s="180">
        <v>1519342</v>
      </c>
      <c r="Y59" s="180">
        <v>0</v>
      </c>
      <c r="Z59" s="180">
        <v>0</v>
      </c>
      <c r="AA59" s="179">
        <v>351713</v>
      </c>
      <c r="AB59" s="181">
        <v>148850</v>
      </c>
      <c r="AC59" s="181">
        <v>148850</v>
      </c>
      <c r="AD59" s="181">
        <v>148850</v>
      </c>
      <c r="AE59" s="181">
        <v>148850</v>
      </c>
      <c r="AF59" s="181">
        <v>148850</v>
      </c>
      <c r="AG59" s="181">
        <v>148850</v>
      </c>
      <c r="AH59" s="181">
        <v>148850</v>
      </c>
      <c r="AI59" s="181">
        <v>48850</v>
      </c>
      <c r="AJ59" s="181">
        <v>76829</v>
      </c>
      <c r="AK59" s="130">
        <v>1519342</v>
      </c>
      <c r="AL59" s="131">
        <v>1</v>
      </c>
      <c r="AM59" s="182">
        <v>1709761</v>
      </c>
      <c r="AN59" s="180">
        <v>0</v>
      </c>
      <c r="AO59" s="180">
        <v>0</v>
      </c>
      <c r="AP59" s="180">
        <v>0</v>
      </c>
      <c r="AQ59" s="180">
        <v>0</v>
      </c>
      <c r="AR59" s="180">
        <v>190419</v>
      </c>
      <c r="AS59" s="183">
        <v>1519342</v>
      </c>
      <c r="AT59" s="181">
        <v>0</v>
      </c>
      <c r="AU59" s="181">
        <v>0</v>
      </c>
      <c r="AV59" s="181">
        <v>0</v>
      </c>
      <c r="AW59" s="181">
        <v>0</v>
      </c>
      <c r="AX59" s="210">
        <v>0.11137170633790337</v>
      </c>
      <c r="AY59" s="170"/>
      <c r="AZ59" s="189" t="s">
        <v>25</v>
      </c>
      <c r="BA59" s="187" t="s">
        <v>477</v>
      </c>
      <c r="BB59" s="187" t="s">
        <v>537</v>
      </c>
      <c r="BC59" s="75" t="s">
        <v>24</v>
      </c>
      <c r="BD59" s="76" t="s">
        <v>25</v>
      </c>
    </row>
    <row r="60" spans="1:56" ht="75" x14ac:dyDescent="0.25">
      <c r="A60" s="28" t="s">
        <v>574</v>
      </c>
      <c r="B60" s="169">
        <v>30472185</v>
      </c>
      <c r="C60" s="209" t="s">
        <v>508</v>
      </c>
      <c r="D60" s="208" t="s">
        <v>85</v>
      </c>
      <c r="E60" s="188" t="s">
        <v>33</v>
      </c>
      <c r="F60" s="189" t="s">
        <v>53</v>
      </c>
      <c r="G60" s="189" t="s">
        <v>396</v>
      </c>
      <c r="H60" s="189" t="s">
        <v>22</v>
      </c>
      <c r="I60" s="190" t="s">
        <v>75</v>
      </c>
      <c r="J60" s="172">
        <v>424</v>
      </c>
      <c r="K60" s="172">
        <v>294.68</v>
      </c>
      <c r="L60" s="173">
        <v>0.69499999999999995</v>
      </c>
      <c r="M60" s="169">
        <v>30</v>
      </c>
      <c r="N60" s="190" t="s">
        <v>495</v>
      </c>
      <c r="O60" s="172">
        <v>101</v>
      </c>
      <c r="P60" s="190" t="s">
        <v>3</v>
      </c>
      <c r="Q60" s="190" t="s">
        <v>224</v>
      </c>
      <c r="R60" s="190" t="s">
        <v>69</v>
      </c>
      <c r="S60" s="179">
        <v>1425284</v>
      </c>
      <c r="T60" s="176">
        <v>44423</v>
      </c>
      <c r="U60" s="176">
        <v>44707</v>
      </c>
      <c r="V60" s="177">
        <v>0</v>
      </c>
      <c r="W60" s="178" t="s">
        <v>263</v>
      </c>
      <c r="X60" s="180">
        <v>458000</v>
      </c>
      <c r="Y60" s="180">
        <v>0</v>
      </c>
      <c r="Z60" s="180">
        <v>0</v>
      </c>
      <c r="AA60" s="179">
        <v>0</v>
      </c>
      <c r="AB60" s="181">
        <v>0</v>
      </c>
      <c r="AC60" s="181">
        <v>0</v>
      </c>
      <c r="AD60" s="181">
        <v>0</v>
      </c>
      <c r="AE60" s="181">
        <v>0</v>
      </c>
      <c r="AF60" s="181">
        <v>0</v>
      </c>
      <c r="AG60" s="181">
        <v>114500</v>
      </c>
      <c r="AH60" s="181">
        <v>114500</v>
      </c>
      <c r="AI60" s="181">
        <v>114500</v>
      </c>
      <c r="AJ60" s="181">
        <v>114500</v>
      </c>
      <c r="AK60" s="130">
        <v>458000</v>
      </c>
      <c r="AL60" s="131">
        <v>1</v>
      </c>
      <c r="AM60" s="182">
        <v>458000</v>
      </c>
      <c r="AN60" s="180">
        <v>0</v>
      </c>
      <c r="AO60" s="180">
        <v>0</v>
      </c>
      <c r="AP60" s="180">
        <v>0</v>
      </c>
      <c r="AQ60" s="180">
        <v>0</v>
      </c>
      <c r="AR60" s="180">
        <v>0</v>
      </c>
      <c r="AS60" s="183">
        <v>458000</v>
      </c>
      <c r="AT60" s="181">
        <v>0</v>
      </c>
      <c r="AU60" s="181">
        <v>0</v>
      </c>
      <c r="AV60" s="181">
        <v>0</v>
      </c>
      <c r="AW60" s="181">
        <v>0</v>
      </c>
      <c r="AX60" s="210">
        <v>0</v>
      </c>
      <c r="AY60" s="170"/>
      <c r="AZ60" s="189" t="s">
        <v>25</v>
      </c>
      <c r="BA60" s="187" t="s">
        <v>477</v>
      </c>
      <c r="BB60" s="187" t="s">
        <v>537</v>
      </c>
      <c r="BC60" s="75" t="s">
        <v>24</v>
      </c>
      <c r="BD60" s="76" t="s">
        <v>25</v>
      </c>
    </row>
    <row r="61" spans="1:56" ht="75" x14ac:dyDescent="0.25">
      <c r="A61" s="28" t="s">
        <v>574</v>
      </c>
      <c r="B61" s="225">
        <v>212049</v>
      </c>
      <c r="C61" s="60" t="s">
        <v>509</v>
      </c>
      <c r="D61" s="60" t="s">
        <v>85</v>
      </c>
      <c r="E61" s="61" t="s">
        <v>43</v>
      </c>
      <c r="F61" s="62" t="s">
        <v>43</v>
      </c>
      <c r="G61" s="62" t="s">
        <v>68</v>
      </c>
      <c r="H61" s="62" t="s">
        <v>22</v>
      </c>
      <c r="I61" s="62" t="s">
        <v>24</v>
      </c>
      <c r="J61" s="117">
        <v>26184</v>
      </c>
      <c r="K61" s="62">
        <v>8902</v>
      </c>
      <c r="L61" s="118">
        <v>0.33997861289337</v>
      </c>
      <c r="M61" s="62">
        <v>148</v>
      </c>
      <c r="N61" s="62" t="s">
        <v>20</v>
      </c>
      <c r="O61" s="117">
        <v>6546</v>
      </c>
      <c r="P61" s="62" t="s">
        <v>3</v>
      </c>
      <c r="Q61" s="62" t="s">
        <v>224</v>
      </c>
      <c r="R61" s="119" t="s">
        <v>68</v>
      </c>
      <c r="S61" s="63">
        <v>99162354</v>
      </c>
      <c r="T61" s="120">
        <v>43467</v>
      </c>
      <c r="U61" s="64">
        <v>46357</v>
      </c>
      <c r="V61" s="119" t="s">
        <v>68</v>
      </c>
      <c r="W61" s="64" t="s">
        <v>263</v>
      </c>
      <c r="X61" s="65">
        <v>0</v>
      </c>
      <c r="Y61" s="65">
        <v>0</v>
      </c>
      <c r="Z61" s="65">
        <v>0</v>
      </c>
      <c r="AA61" s="63">
        <v>0</v>
      </c>
      <c r="AB61" s="66">
        <v>0</v>
      </c>
      <c r="AC61" s="66">
        <v>0</v>
      </c>
      <c r="AD61" s="66">
        <v>0</v>
      </c>
      <c r="AE61" s="66">
        <v>0</v>
      </c>
      <c r="AF61" s="66">
        <v>0</v>
      </c>
      <c r="AG61" s="66">
        <v>0</v>
      </c>
      <c r="AH61" s="66">
        <v>0</v>
      </c>
      <c r="AI61" s="66">
        <v>0</v>
      </c>
      <c r="AJ61" s="66">
        <v>0</v>
      </c>
      <c r="AK61" s="130">
        <v>0</v>
      </c>
      <c r="AL61" s="131" t="s">
        <v>577</v>
      </c>
      <c r="AM61" s="65">
        <v>82632742</v>
      </c>
      <c r="AN61" s="65">
        <v>0</v>
      </c>
      <c r="AO61" s="65">
        <v>0</v>
      </c>
      <c r="AP61" s="158">
        <v>3900000</v>
      </c>
      <c r="AQ61" s="158">
        <v>11132742</v>
      </c>
      <c r="AR61" s="158">
        <v>0</v>
      </c>
      <c r="AS61" s="129">
        <v>0</v>
      </c>
      <c r="AT61" s="66">
        <v>16900000</v>
      </c>
      <c r="AU61" s="66">
        <v>16900000</v>
      </c>
      <c r="AV61" s="66">
        <v>16900000</v>
      </c>
      <c r="AW61" s="66">
        <v>16900000</v>
      </c>
      <c r="AX61" s="151">
        <v>0.18192234259877277</v>
      </c>
      <c r="AY61" s="67"/>
      <c r="AZ61" s="68" t="s">
        <v>25</v>
      </c>
      <c r="BA61" s="155" t="s">
        <v>477</v>
      </c>
      <c r="BB61" s="155" t="s">
        <v>537</v>
      </c>
      <c r="BC61" s="75" t="s">
        <v>24</v>
      </c>
      <c r="BD61" s="76" t="s">
        <v>25</v>
      </c>
    </row>
    <row r="62" spans="1:56" ht="60" x14ac:dyDescent="0.25">
      <c r="A62" s="28" t="s">
        <v>575</v>
      </c>
      <c r="B62" s="23">
        <v>30125120</v>
      </c>
      <c r="C62" s="24" t="s">
        <v>470</v>
      </c>
      <c r="D62" s="24" t="s">
        <v>257</v>
      </c>
      <c r="E62" s="25" t="s">
        <v>223</v>
      </c>
      <c r="F62" s="23" t="s">
        <v>35</v>
      </c>
      <c r="G62" s="23" t="s">
        <v>398</v>
      </c>
      <c r="H62" s="23" t="s">
        <v>23</v>
      </c>
      <c r="I62" s="78" t="s">
        <v>75</v>
      </c>
      <c r="J62" s="79">
        <v>24533</v>
      </c>
      <c r="K62" s="79">
        <v>9842</v>
      </c>
      <c r="L62" s="80">
        <v>0.40117392899360044</v>
      </c>
      <c r="M62" s="78">
        <v>88</v>
      </c>
      <c r="N62" s="78" t="s">
        <v>21</v>
      </c>
      <c r="O62" s="79">
        <v>700</v>
      </c>
      <c r="P62" s="81" t="s">
        <v>219</v>
      </c>
      <c r="Q62" s="78" t="s">
        <v>3</v>
      </c>
      <c r="R62" s="78" t="s">
        <v>68</v>
      </c>
      <c r="S62" s="82">
        <v>0</v>
      </c>
      <c r="T62" s="83">
        <v>43435</v>
      </c>
      <c r="U62" s="83">
        <v>44166</v>
      </c>
      <c r="V62" s="84">
        <v>0.2</v>
      </c>
      <c r="W62" s="27" t="s">
        <v>264</v>
      </c>
      <c r="X62" s="35">
        <v>0</v>
      </c>
      <c r="Y62" s="35"/>
      <c r="Z62" s="35"/>
      <c r="AA62" s="8"/>
      <c r="AB62" s="8"/>
      <c r="AC62" s="8"/>
      <c r="AD62" s="8"/>
      <c r="AE62" s="8"/>
      <c r="AF62" s="8"/>
      <c r="AG62" s="8"/>
      <c r="AH62" s="8"/>
      <c r="AI62" s="8"/>
      <c r="AJ62" s="8"/>
      <c r="AK62" s="130">
        <v>0</v>
      </c>
      <c r="AL62" s="131" t="s">
        <v>577</v>
      </c>
      <c r="AM62" s="146">
        <v>1460000</v>
      </c>
      <c r="AN62" s="35">
        <v>60000</v>
      </c>
      <c r="AO62" s="35">
        <v>0</v>
      </c>
      <c r="AP62" s="35">
        <v>0</v>
      </c>
      <c r="AQ62" s="35">
        <v>0</v>
      </c>
      <c r="AR62" s="35">
        <v>0</v>
      </c>
      <c r="AS62" s="129">
        <v>0</v>
      </c>
      <c r="AT62" s="8">
        <v>10</v>
      </c>
      <c r="AU62" s="8">
        <v>1399990</v>
      </c>
      <c r="AV62" s="8">
        <v>0</v>
      </c>
      <c r="AW62" s="8">
        <v>0</v>
      </c>
      <c r="AX62" s="152">
        <v>4.1095890410958902E-2</v>
      </c>
      <c r="AY62" s="41" t="s">
        <v>550</v>
      </c>
      <c r="AZ62" s="58" t="s">
        <v>25</v>
      </c>
      <c r="BA62" s="155" t="s">
        <v>477</v>
      </c>
      <c r="BB62" s="155" t="s">
        <v>537</v>
      </c>
      <c r="BC62" s="75" t="s">
        <v>24</v>
      </c>
      <c r="BD62" s="76" t="s">
        <v>25</v>
      </c>
    </row>
    <row r="63" spans="1:56" ht="45" x14ac:dyDescent="0.25">
      <c r="A63" s="28" t="s">
        <v>575</v>
      </c>
      <c r="B63" s="23">
        <v>30482320</v>
      </c>
      <c r="C63" s="24" t="s">
        <v>212</v>
      </c>
      <c r="D63" s="24" t="s">
        <v>257</v>
      </c>
      <c r="E63" s="25" t="s">
        <v>223</v>
      </c>
      <c r="F63" s="23" t="s">
        <v>35</v>
      </c>
      <c r="G63" s="23" t="s">
        <v>35</v>
      </c>
      <c r="H63" s="23" t="s">
        <v>23</v>
      </c>
      <c r="I63" s="78" t="s">
        <v>75</v>
      </c>
      <c r="J63" s="79">
        <v>24533</v>
      </c>
      <c r="K63" s="79">
        <v>9842</v>
      </c>
      <c r="L63" s="80">
        <v>0.40117392899360044</v>
      </c>
      <c r="M63" s="78">
        <v>88</v>
      </c>
      <c r="N63" s="78" t="s">
        <v>21</v>
      </c>
      <c r="O63" s="79">
        <v>200</v>
      </c>
      <c r="P63" s="78" t="s">
        <v>4</v>
      </c>
      <c r="Q63" s="78" t="s">
        <v>61</v>
      </c>
      <c r="R63" s="78" t="s">
        <v>68</v>
      </c>
      <c r="S63" s="82">
        <v>50000</v>
      </c>
      <c r="T63" s="85">
        <v>43663</v>
      </c>
      <c r="U63" s="83">
        <v>43830</v>
      </c>
      <c r="V63" s="84">
        <v>1</v>
      </c>
      <c r="W63" s="27" t="s">
        <v>264</v>
      </c>
      <c r="X63" s="35">
        <v>208800</v>
      </c>
      <c r="Y63" s="35"/>
      <c r="Z63" s="35"/>
      <c r="AA63" s="8"/>
      <c r="AB63" s="8"/>
      <c r="AC63" s="8"/>
      <c r="AD63" s="8"/>
      <c r="AE63" s="8"/>
      <c r="AF63" s="8"/>
      <c r="AG63" s="8"/>
      <c r="AH63" s="8"/>
      <c r="AI63" s="8">
        <v>158800</v>
      </c>
      <c r="AJ63" s="8">
        <v>50000</v>
      </c>
      <c r="AK63" s="130">
        <v>208800</v>
      </c>
      <c r="AL63" s="131">
        <v>1</v>
      </c>
      <c r="AM63" s="146">
        <v>1922737</v>
      </c>
      <c r="AN63" s="35">
        <v>0</v>
      </c>
      <c r="AO63" s="35">
        <v>10</v>
      </c>
      <c r="AP63" s="35">
        <v>36933</v>
      </c>
      <c r="AQ63" s="35">
        <v>10</v>
      </c>
      <c r="AR63" s="35">
        <v>10</v>
      </c>
      <c r="AS63" s="129">
        <v>208800</v>
      </c>
      <c r="AT63" s="8">
        <v>1676974</v>
      </c>
      <c r="AU63" s="8">
        <v>0</v>
      </c>
      <c r="AV63" s="8">
        <v>0</v>
      </c>
      <c r="AW63" s="8">
        <v>0</v>
      </c>
      <c r="AX63" s="152">
        <v>1.9224158062179069E-2</v>
      </c>
      <c r="AY63" s="31"/>
      <c r="AZ63" s="58" t="s">
        <v>25</v>
      </c>
      <c r="BA63" s="155" t="s">
        <v>477</v>
      </c>
      <c r="BB63" s="155" t="s">
        <v>537</v>
      </c>
      <c r="BC63" s="75" t="s">
        <v>24</v>
      </c>
      <c r="BD63" s="76" t="s">
        <v>25</v>
      </c>
    </row>
    <row r="64" spans="1:56" ht="45" x14ac:dyDescent="0.25">
      <c r="A64" s="28" t="s">
        <v>575</v>
      </c>
      <c r="B64" s="23">
        <v>30486624</v>
      </c>
      <c r="C64" s="24" t="s">
        <v>213</v>
      </c>
      <c r="D64" s="24" t="s">
        <v>257</v>
      </c>
      <c r="E64" s="25" t="s">
        <v>223</v>
      </c>
      <c r="F64" s="23" t="s">
        <v>35</v>
      </c>
      <c r="G64" s="23" t="s">
        <v>147</v>
      </c>
      <c r="H64" s="23" t="s">
        <v>22</v>
      </c>
      <c r="I64" s="78" t="s">
        <v>75</v>
      </c>
      <c r="J64" s="79">
        <v>24533</v>
      </c>
      <c r="K64" s="79">
        <v>9842</v>
      </c>
      <c r="L64" s="80">
        <v>0.40117392899360044</v>
      </c>
      <c r="M64" s="78">
        <v>88</v>
      </c>
      <c r="N64" s="78" t="s">
        <v>21</v>
      </c>
      <c r="O64" s="79">
        <v>72</v>
      </c>
      <c r="P64" s="78" t="s">
        <v>4</v>
      </c>
      <c r="Q64" s="78" t="s">
        <v>61</v>
      </c>
      <c r="R64" s="78" t="s">
        <v>68</v>
      </c>
      <c r="S64" s="82">
        <v>50000</v>
      </c>
      <c r="T64" s="85">
        <v>43663</v>
      </c>
      <c r="U64" s="83">
        <v>43830</v>
      </c>
      <c r="V64" s="84">
        <v>1</v>
      </c>
      <c r="W64" s="27" t="s">
        <v>264</v>
      </c>
      <c r="X64" s="35">
        <v>0</v>
      </c>
      <c r="Y64" s="35"/>
      <c r="Z64" s="35"/>
      <c r="AA64" s="8"/>
      <c r="AB64" s="8"/>
      <c r="AC64" s="8"/>
      <c r="AD64" s="8"/>
      <c r="AE64" s="8"/>
      <c r="AF64" s="8"/>
      <c r="AG64" s="8"/>
      <c r="AH64" s="8"/>
      <c r="AI64" s="8"/>
      <c r="AJ64" s="8"/>
      <c r="AK64" s="130">
        <v>0</v>
      </c>
      <c r="AL64" s="131" t="s">
        <v>577</v>
      </c>
      <c r="AM64" s="146">
        <v>536943</v>
      </c>
      <c r="AN64" s="35">
        <v>0</v>
      </c>
      <c r="AO64" s="35">
        <v>10</v>
      </c>
      <c r="AP64" s="35">
        <v>36933</v>
      </c>
      <c r="AQ64" s="35">
        <v>0</v>
      </c>
      <c r="AR64" s="35">
        <v>0</v>
      </c>
      <c r="AS64" s="129">
        <v>0</v>
      </c>
      <c r="AT64" s="8">
        <v>0</v>
      </c>
      <c r="AU64" s="8">
        <v>100000</v>
      </c>
      <c r="AV64" s="8">
        <v>400000</v>
      </c>
      <c r="AW64" s="8">
        <v>0</v>
      </c>
      <c r="AX64" s="152">
        <v>6.8802461341334178E-2</v>
      </c>
      <c r="AY64" s="57"/>
      <c r="AZ64" s="58" t="s">
        <v>25</v>
      </c>
      <c r="BA64" s="155" t="s">
        <v>477</v>
      </c>
      <c r="BB64" s="155" t="s">
        <v>537</v>
      </c>
      <c r="BC64" s="75" t="s">
        <v>24</v>
      </c>
      <c r="BD64" s="76" t="s">
        <v>25</v>
      </c>
    </row>
    <row r="65" spans="1:56" ht="45" x14ac:dyDescent="0.25">
      <c r="A65" s="28" t="s">
        <v>575</v>
      </c>
      <c r="B65" s="23">
        <v>30486625</v>
      </c>
      <c r="C65" s="24" t="s">
        <v>214</v>
      </c>
      <c r="D65" s="24" t="s">
        <v>257</v>
      </c>
      <c r="E65" s="25" t="s">
        <v>223</v>
      </c>
      <c r="F65" s="23" t="s">
        <v>35</v>
      </c>
      <c r="G65" s="23" t="s">
        <v>148</v>
      </c>
      <c r="H65" s="23" t="s">
        <v>22</v>
      </c>
      <c r="I65" s="78" t="s">
        <v>24</v>
      </c>
      <c r="J65" s="79">
        <v>24533</v>
      </c>
      <c r="K65" s="79">
        <v>9842</v>
      </c>
      <c r="L65" s="80">
        <v>0.40117392899360044</v>
      </c>
      <c r="M65" s="78">
        <v>88</v>
      </c>
      <c r="N65" s="78" t="s">
        <v>63</v>
      </c>
      <c r="O65" s="79">
        <v>2</v>
      </c>
      <c r="P65" s="78" t="s">
        <v>2</v>
      </c>
      <c r="Q65" s="78" t="s">
        <v>3</v>
      </c>
      <c r="R65" s="78" t="s">
        <v>68</v>
      </c>
      <c r="S65" s="82">
        <v>0</v>
      </c>
      <c r="T65" s="85">
        <v>43257</v>
      </c>
      <c r="U65" s="83">
        <v>44180</v>
      </c>
      <c r="V65" s="84">
        <v>0.05</v>
      </c>
      <c r="W65" s="27" t="s">
        <v>264</v>
      </c>
      <c r="X65" s="35">
        <v>0</v>
      </c>
      <c r="Y65" s="35"/>
      <c r="Z65" s="35"/>
      <c r="AA65" s="8"/>
      <c r="AB65" s="8"/>
      <c r="AC65" s="8"/>
      <c r="AD65" s="8"/>
      <c r="AE65" s="8"/>
      <c r="AF65" s="8"/>
      <c r="AG65" s="8"/>
      <c r="AH65" s="8"/>
      <c r="AI65" s="8"/>
      <c r="AJ65" s="8"/>
      <c r="AK65" s="130">
        <v>0</v>
      </c>
      <c r="AL65" s="131" t="s">
        <v>577</v>
      </c>
      <c r="AM65" s="146">
        <v>300000</v>
      </c>
      <c r="AN65" s="35">
        <v>0</v>
      </c>
      <c r="AO65" s="35">
        <v>0</v>
      </c>
      <c r="AP65" s="35">
        <v>0</v>
      </c>
      <c r="AQ65" s="35">
        <v>0</v>
      </c>
      <c r="AR65" s="35">
        <v>0</v>
      </c>
      <c r="AS65" s="129">
        <v>0</v>
      </c>
      <c r="AT65" s="8">
        <v>0</v>
      </c>
      <c r="AU65" s="8">
        <v>0</v>
      </c>
      <c r="AV65" s="8">
        <v>100000</v>
      </c>
      <c r="AW65" s="8">
        <v>200000</v>
      </c>
      <c r="AX65" s="152">
        <v>0</v>
      </c>
      <c r="AY65" s="57"/>
      <c r="AZ65" s="58" t="s">
        <v>25</v>
      </c>
      <c r="BA65" s="155" t="s">
        <v>477</v>
      </c>
      <c r="BB65" s="155" t="s">
        <v>537</v>
      </c>
      <c r="BC65" s="75" t="s">
        <v>24</v>
      </c>
      <c r="BD65" s="76" t="s">
        <v>25</v>
      </c>
    </row>
    <row r="66" spans="1:56" ht="45" x14ac:dyDescent="0.25">
      <c r="A66" s="28" t="s">
        <v>575</v>
      </c>
      <c r="B66" s="23">
        <v>30133906</v>
      </c>
      <c r="C66" s="24" t="s">
        <v>217</v>
      </c>
      <c r="D66" s="24" t="s">
        <v>257</v>
      </c>
      <c r="E66" s="25" t="s">
        <v>223</v>
      </c>
      <c r="F66" s="23" t="s">
        <v>50</v>
      </c>
      <c r="G66" s="23" t="s">
        <v>151</v>
      </c>
      <c r="H66" s="23" t="s">
        <v>23</v>
      </c>
      <c r="I66" s="78" t="s">
        <v>75</v>
      </c>
      <c r="J66" s="79">
        <v>12450</v>
      </c>
      <c r="K66" s="79">
        <v>9827</v>
      </c>
      <c r="L66" s="80">
        <v>0.78931726907630517</v>
      </c>
      <c r="M66" s="78">
        <v>93</v>
      </c>
      <c r="N66" s="78" t="s">
        <v>21</v>
      </c>
      <c r="O66" s="79">
        <v>800</v>
      </c>
      <c r="P66" s="78" t="s">
        <v>3</v>
      </c>
      <c r="Q66" s="78" t="s">
        <v>3</v>
      </c>
      <c r="R66" s="78" t="s">
        <v>69</v>
      </c>
      <c r="S66" s="82">
        <v>3961803</v>
      </c>
      <c r="T66" s="83">
        <v>43081</v>
      </c>
      <c r="U66" s="83">
        <v>44896</v>
      </c>
      <c r="V66" s="84">
        <v>0.8</v>
      </c>
      <c r="W66" s="27" t="s">
        <v>264</v>
      </c>
      <c r="X66" s="35">
        <v>636362</v>
      </c>
      <c r="Y66" s="35">
        <v>0</v>
      </c>
      <c r="Z66" s="35">
        <v>195131</v>
      </c>
      <c r="AA66" s="8">
        <v>113941</v>
      </c>
      <c r="AB66" s="8">
        <v>203965</v>
      </c>
      <c r="AC66" s="8">
        <v>60644</v>
      </c>
      <c r="AD66" s="8">
        <v>160158</v>
      </c>
      <c r="AE66" s="8"/>
      <c r="AF66" s="8"/>
      <c r="AG66" s="8"/>
      <c r="AH66" s="8"/>
      <c r="AI66" s="8"/>
      <c r="AJ66" s="8"/>
      <c r="AK66" s="130">
        <v>733839</v>
      </c>
      <c r="AL66" s="131">
        <v>1</v>
      </c>
      <c r="AM66" s="146">
        <v>4356015</v>
      </c>
      <c r="AN66" s="35">
        <v>10</v>
      </c>
      <c r="AO66" s="35">
        <v>1327874</v>
      </c>
      <c r="AP66" s="35">
        <v>323939</v>
      </c>
      <c r="AQ66" s="35">
        <v>642960</v>
      </c>
      <c r="AR66" s="35">
        <v>1327393</v>
      </c>
      <c r="AS66" s="129">
        <v>733839</v>
      </c>
      <c r="AT66" s="8">
        <v>0</v>
      </c>
      <c r="AU66" s="8">
        <v>0</v>
      </c>
      <c r="AV66" s="8">
        <v>0</v>
      </c>
      <c r="AW66" s="8">
        <v>0</v>
      </c>
      <c r="AX66" s="152">
        <v>0.83153432667242877</v>
      </c>
      <c r="AY66" s="57" t="s">
        <v>558</v>
      </c>
      <c r="AZ66" s="58" t="s">
        <v>25</v>
      </c>
      <c r="BA66" s="155" t="s">
        <v>477</v>
      </c>
      <c r="BB66" s="155" t="s">
        <v>537</v>
      </c>
      <c r="BC66" s="75" t="s">
        <v>24</v>
      </c>
      <c r="BD66" s="76" t="s">
        <v>25</v>
      </c>
    </row>
    <row r="67" spans="1:56" ht="45" x14ac:dyDescent="0.25">
      <c r="A67" s="28" t="s">
        <v>575</v>
      </c>
      <c r="B67" s="23">
        <v>30486627</v>
      </c>
      <c r="C67" s="24" t="s">
        <v>215</v>
      </c>
      <c r="D67" s="24" t="s">
        <v>257</v>
      </c>
      <c r="E67" s="25" t="s">
        <v>223</v>
      </c>
      <c r="F67" s="23" t="s">
        <v>50</v>
      </c>
      <c r="G67" s="23" t="s">
        <v>149</v>
      </c>
      <c r="H67" s="23" t="s">
        <v>23</v>
      </c>
      <c r="I67" s="78" t="s">
        <v>24</v>
      </c>
      <c r="J67" s="79">
        <v>12450</v>
      </c>
      <c r="K67" s="79">
        <v>9827</v>
      </c>
      <c r="L67" s="80">
        <v>0.78931726907630517</v>
      </c>
      <c r="M67" s="78">
        <v>93</v>
      </c>
      <c r="N67" s="78" t="s">
        <v>21</v>
      </c>
      <c r="O67" s="79">
        <v>200</v>
      </c>
      <c r="P67" s="78" t="s">
        <v>4</v>
      </c>
      <c r="Q67" s="78" t="s">
        <v>61</v>
      </c>
      <c r="R67" s="78" t="s">
        <v>68</v>
      </c>
      <c r="S67" s="82">
        <v>50000</v>
      </c>
      <c r="T67" s="85">
        <v>43663</v>
      </c>
      <c r="U67" s="83">
        <v>43830</v>
      </c>
      <c r="V67" s="84">
        <v>1</v>
      </c>
      <c r="W67" s="27" t="s">
        <v>264</v>
      </c>
      <c r="X67" s="35">
        <v>0</v>
      </c>
      <c r="Y67" s="35"/>
      <c r="Z67" s="35"/>
      <c r="AA67" s="8"/>
      <c r="AB67" s="8"/>
      <c r="AC67" s="8"/>
      <c r="AD67" s="8"/>
      <c r="AE67" s="8"/>
      <c r="AF67" s="8"/>
      <c r="AG67" s="8"/>
      <c r="AH67" s="8"/>
      <c r="AI67" s="8"/>
      <c r="AJ67" s="8"/>
      <c r="AK67" s="130">
        <v>0</v>
      </c>
      <c r="AL67" s="131" t="s">
        <v>577</v>
      </c>
      <c r="AM67" s="146">
        <v>1036943</v>
      </c>
      <c r="AN67" s="35">
        <v>0</v>
      </c>
      <c r="AO67" s="35">
        <v>10</v>
      </c>
      <c r="AP67" s="35">
        <v>36933</v>
      </c>
      <c r="AQ67" s="35">
        <v>0</v>
      </c>
      <c r="AR67" s="35">
        <v>0</v>
      </c>
      <c r="AS67" s="129">
        <v>0</v>
      </c>
      <c r="AT67" s="8">
        <v>0</v>
      </c>
      <c r="AU67" s="8">
        <v>0</v>
      </c>
      <c r="AV67" s="8">
        <v>600000</v>
      </c>
      <c r="AW67" s="8">
        <v>400000</v>
      </c>
      <c r="AX67" s="152">
        <v>3.5626837733607343E-2</v>
      </c>
      <c r="AY67" s="57"/>
      <c r="AZ67" s="58" t="s">
        <v>25</v>
      </c>
      <c r="BA67" s="155" t="s">
        <v>477</v>
      </c>
      <c r="BB67" s="155" t="s">
        <v>537</v>
      </c>
      <c r="BC67" s="75" t="s">
        <v>24</v>
      </c>
      <c r="BD67" s="76" t="s">
        <v>25</v>
      </c>
    </row>
    <row r="68" spans="1:56" ht="45" x14ac:dyDescent="0.25">
      <c r="A68" s="28" t="s">
        <v>575</v>
      </c>
      <c r="B68" s="23">
        <v>30486628</v>
      </c>
      <c r="C68" s="24" t="s">
        <v>216</v>
      </c>
      <c r="D68" s="24" t="s">
        <v>257</v>
      </c>
      <c r="E68" s="25" t="s">
        <v>223</v>
      </c>
      <c r="F68" s="23" t="s">
        <v>50</v>
      </c>
      <c r="G68" s="23" t="s">
        <v>150</v>
      </c>
      <c r="H68" s="23" t="s">
        <v>22</v>
      </c>
      <c r="I68" s="78" t="s">
        <v>24</v>
      </c>
      <c r="J68" s="79">
        <v>12450</v>
      </c>
      <c r="K68" s="79">
        <v>9827</v>
      </c>
      <c r="L68" s="80">
        <v>0.78931726907630517</v>
      </c>
      <c r="M68" s="78">
        <v>93</v>
      </c>
      <c r="N68" s="78" t="s">
        <v>21</v>
      </c>
      <c r="O68" s="79">
        <v>72</v>
      </c>
      <c r="P68" s="78" t="s">
        <v>2</v>
      </c>
      <c r="Q68" s="78" t="s">
        <v>3</v>
      </c>
      <c r="R68" s="78" t="s">
        <v>68</v>
      </c>
      <c r="S68" s="82">
        <v>0</v>
      </c>
      <c r="T68" s="85">
        <v>43257</v>
      </c>
      <c r="U68" s="83">
        <v>44196</v>
      </c>
      <c r="V68" s="84">
        <v>0</v>
      </c>
      <c r="W68" s="27" t="s">
        <v>264</v>
      </c>
      <c r="X68" s="35">
        <v>0</v>
      </c>
      <c r="Y68" s="35"/>
      <c r="Z68" s="35"/>
      <c r="AA68" s="8"/>
      <c r="AB68" s="8"/>
      <c r="AC68" s="8"/>
      <c r="AD68" s="8"/>
      <c r="AE68" s="8"/>
      <c r="AF68" s="8"/>
      <c r="AG68" s="8"/>
      <c r="AH68" s="8"/>
      <c r="AI68" s="8"/>
      <c r="AJ68" s="8"/>
      <c r="AK68" s="130">
        <v>0</v>
      </c>
      <c r="AL68" s="131" t="s">
        <v>577</v>
      </c>
      <c r="AM68" s="146">
        <v>600000</v>
      </c>
      <c r="AN68" s="35">
        <v>0</v>
      </c>
      <c r="AO68" s="35">
        <v>0</v>
      </c>
      <c r="AP68" s="35">
        <v>0</v>
      </c>
      <c r="AQ68" s="35">
        <v>0</v>
      </c>
      <c r="AR68" s="35">
        <v>0</v>
      </c>
      <c r="AS68" s="129">
        <v>0</v>
      </c>
      <c r="AT68" s="8">
        <v>0</v>
      </c>
      <c r="AU68" s="8">
        <v>0</v>
      </c>
      <c r="AV68" s="8">
        <v>300000</v>
      </c>
      <c r="AW68" s="8">
        <v>300000</v>
      </c>
      <c r="AX68" s="152">
        <v>0</v>
      </c>
      <c r="AY68" s="57"/>
      <c r="AZ68" s="58" t="s">
        <v>25</v>
      </c>
      <c r="BA68" s="155" t="s">
        <v>477</v>
      </c>
      <c r="BB68" s="155" t="s">
        <v>537</v>
      </c>
      <c r="BC68" s="75" t="s">
        <v>24</v>
      </c>
      <c r="BD68" s="76" t="s">
        <v>25</v>
      </c>
    </row>
    <row r="69" spans="1:56" ht="60" x14ac:dyDescent="0.25">
      <c r="A69" s="28" t="s">
        <v>575</v>
      </c>
      <c r="B69" s="23">
        <v>30486188</v>
      </c>
      <c r="C69" s="24" t="s">
        <v>471</v>
      </c>
      <c r="D69" s="24" t="s">
        <v>257</v>
      </c>
      <c r="E69" s="25" t="s">
        <v>223</v>
      </c>
      <c r="F69" s="23" t="s">
        <v>51</v>
      </c>
      <c r="G69" s="23" t="s">
        <v>154</v>
      </c>
      <c r="H69" s="23" t="s">
        <v>22</v>
      </c>
      <c r="I69" s="78" t="s">
        <v>24</v>
      </c>
      <c r="J69" s="79">
        <v>15045</v>
      </c>
      <c r="K69" s="79">
        <v>7880</v>
      </c>
      <c r="L69" s="80">
        <v>0.52376204719175801</v>
      </c>
      <c r="M69" s="78">
        <v>70</v>
      </c>
      <c r="N69" s="78" t="s">
        <v>21</v>
      </c>
      <c r="O69" s="79">
        <v>200</v>
      </c>
      <c r="P69" s="81" t="s">
        <v>219</v>
      </c>
      <c r="Q69" s="78" t="s">
        <v>3</v>
      </c>
      <c r="R69" s="78" t="s">
        <v>68</v>
      </c>
      <c r="S69" s="82">
        <v>0</v>
      </c>
      <c r="T69" s="85">
        <v>43281</v>
      </c>
      <c r="U69" s="83">
        <v>44560</v>
      </c>
      <c r="V69" s="84">
        <v>0.35</v>
      </c>
      <c r="W69" s="27" t="s">
        <v>264</v>
      </c>
      <c r="X69" s="35">
        <v>0</v>
      </c>
      <c r="Y69" s="35"/>
      <c r="Z69" s="35"/>
      <c r="AA69" s="8"/>
      <c r="AB69" s="8"/>
      <c r="AC69" s="8"/>
      <c r="AD69" s="8"/>
      <c r="AE69" s="8"/>
      <c r="AF69" s="8"/>
      <c r="AG69" s="8"/>
      <c r="AH69" s="8"/>
      <c r="AI69" s="8"/>
      <c r="AJ69" s="8"/>
      <c r="AK69" s="130">
        <v>0</v>
      </c>
      <c r="AL69" s="131" t="s">
        <v>577</v>
      </c>
      <c r="AM69" s="146">
        <v>0</v>
      </c>
      <c r="AN69" s="35">
        <v>0</v>
      </c>
      <c r="AO69" s="35">
        <v>0</v>
      </c>
      <c r="AP69" s="35">
        <v>0</v>
      </c>
      <c r="AQ69" s="35">
        <v>0</v>
      </c>
      <c r="AR69" s="35">
        <v>0</v>
      </c>
      <c r="AS69" s="129">
        <v>0</v>
      </c>
      <c r="AT69" s="8">
        <v>0</v>
      </c>
      <c r="AU69" s="8">
        <v>0</v>
      </c>
      <c r="AV69" s="8">
        <v>0</v>
      </c>
      <c r="AW69" s="8">
        <v>0</v>
      </c>
      <c r="AX69" s="152" t="s">
        <v>577</v>
      </c>
      <c r="AY69" s="57"/>
      <c r="AZ69" s="58" t="s">
        <v>24</v>
      </c>
      <c r="BA69" s="155" t="s">
        <v>477</v>
      </c>
      <c r="BB69" s="155" t="s">
        <v>537</v>
      </c>
      <c r="BC69" s="75" t="s">
        <v>24</v>
      </c>
      <c r="BD69" s="76" t="s">
        <v>25</v>
      </c>
    </row>
    <row r="70" spans="1:56" ht="60" x14ac:dyDescent="0.25">
      <c r="A70" s="28" t="s">
        <v>575</v>
      </c>
      <c r="B70" s="23">
        <v>30486631</v>
      </c>
      <c r="C70" s="28" t="s">
        <v>527</v>
      </c>
      <c r="D70" s="24" t="s">
        <v>257</v>
      </c>
      <c r="E70" s="25" t="s">
        <v>223</v>
      </c>
      <c r="F70" s="23" t="s">
        <v>51</v>
      </c>
      <c r="G70" s="23" t="s">
        <v>68</v>
      </c>
      <c r="H70" s="23" t="s">
        <v>22</v>
      </c>
      <c r="I70" s="78" t="s">
        <v>24</v>
      </c>
      <c r="J70" s="79">
        <v>9722</v>
      </c>
      <c r="K70" s="79">
        <v>4118</v>
      </c>
      <c r="L70" s="80">
        <v>0.42357539600905164</v>
      </c>
      <c r="M70" s="78">
        <v>70</v>
      </c>
      <c r="N70" s="78" t="s">
        <v>21</v>
      </c>
      <c r="O70" s="79">
        <v>144</v>
      </c>
      <c r="P70" s="78" t="s">
        <v>2</v>
      </c>
      <c r="Q70" s="78" t="s">
        <v>3</v>
      </c>
      <c r="R70" s="78" t="s">
        <v>68</v>
      </c>
      <c r="S70" s="82">
        <v>0</v>
      </c>
      <c r="T70" s="83">
        <v>43435</v>
      </c>
      <c r="U70" s="85">
        <v>44560</v>
      </c>
      <c r="V70" s="84">
        <v>0.1</v>
      </c>
      <c r="W70" s="27" t="s">
        <v>264</v>
      </c>
      <c r="X70" s="35">
        <v>0</v>
      </c>
      <c r="Y70" s="35"/>
      <c r="Z70" s="35"/>
      <c r="AA70" s="8"/>
      <c r="AB70" s="8"/>
      <c r="AC70" s="8"/>
      <c r="AD70" s="8"/>
      <c r="AE70" s="8"/>
      <c r="AF70" s="8"/>
      <c r="AG70" s="8"/>
      <c r="AH70" s="8"/>
      <c r="AI70" s="8"/>
      <c r="AJ70" s="8"/>
      <c r="AK70" s="130">
        <v>0</v>
      </c>
      <c r="AL70" s="131" t="s">
        <v>577</v>
      </c>
      <c r="AM70" s="146">
        <v>0</v>
      </c>
      <c r="AN70" s="35">
        <v>0</v>
      </c>
      <c r="AO70" s="35">
        <v>0</v>
      </c>
      <c r="AP70" s="35">
        <v>0</v>
      </c>
      <c r="AQ70" s="35">
        <v>0</v>
      </c>
      <c r="AR70" s="35">
        <v>0</v>
      </c>
      <c r="AS70" s="129">
        <v>0</v>
      </c>
      <c r="AT70" s="8">
        <v>0</v>
      </c>
      <c r="AU70" s="8">
        <v>0</v>
      </c>
      <c r="AV70" s="8">
        <v>0</v>
      </c>
      <c r="AW70" s="8">
        <v>0</v>
      </c>
      <c r="AX70" s="152" t="s">
        <v>577</v>
      </c>
      <c r="AY70" s="57"/>
      <c r="AZ70" s="58" t="s">
        <v>24</v>
      </c>
      <c r="BA70" s="155" t="s">
        <v>477</v>
      </c>
      <c r="BB70" s="155" t="s">
        <v>537</v>
      </c>
      <c r="BC70" s="75" t="s">
        <v>24</v>
      </c>
      <c r="BD70" s="76" t="s">
        <v>25</v>
      </c>
    </row>
    <row r="71" spans="1:56" ht="45" x14ac:dyDescent="0.25">
      <c r="A71" s="28" t="s">
        <v>575</v>
      </c>
      <c r="B71" s="23">
        <v>30132531</v>
      </c>
      <c r="C71" s="24" t="s">
        <v>472</v>
      </c>
      <c r="D71" s="24" t="s">
        <v>257</v>
      </c>
      <c r="E71" s="25" t="s">
        <v>223</v>
      </c>
      <c r="F71" s="23" t="s">
        <v>228</v>
      </c>
      <c r="G71" s="23" t="s">
        <v>153</v>
      </c>
      <c r="H71" s="23" t="s">
        <v>23</v>
      </c>
      <c r="I71" s="78" t="s">
        <v>24</v>
      </c>
      <c r="J71" s="79">
        <v>9722</v>
      </c>
      <c r="K71" s="79">
        <v>4118</v>
      </c>
      <c r="L71" s="80">
        <v>0.42357539600905164</v>
      </c>
      <c r="M71" s="78">
        <v>43</v>
      </c>
      <c r="N71" s="78" t="s">
        <v>21</v>
      </c>
      <c r="O71" s="79">
        <v>1000</v>
      </c>
      <c r="P71" s="78" t="s">
        <v>4</v>
      </c>
      <c r="Q71" s="78" t="s">
        <v>3</v>
      </c>
      <c r="R71" s="78" t="s">
        <v>69</v>
      </c>
      <c r="S71" s="82">
        <v>82002</v>
      </c>
      <c r="T71" s="83">
        <v>44021</v>
      </c>
      <c r="U71" s="83">
        <v>44391</v>
      </c>
      <c r="V71" s="84">
        <v>0.70650000000000002</v>
      </c>
      <c r="W71" s="27" t="s">
        <v>264</v>
      </c>
      <c r="X71" s="35">
        <v>0</v>
      </c>
      <c r="Y71" s="35"/>
      <c r="Z71" s="35"/>
      <c r="AA71" s="8"/>
      <c r="AB71" s="8"/>
      <c r="AC71" s="8"/>
      <c r="AD71" s="8"/>
      <c r="AE71" s="8"/>
      <c r="AF71" s="8"/>
      <c r="AG71" s="8"/>
      <c r="AH71" s="8"/>
      <c r="AI71" s="8"/>
      <c r="AJ71" s="8"/>
      <c r="AK71" s="130">
        <v>0</v>
      </c>
      <c r="AL71" s="131" t="s">
        <v>577</v>
      </c>
      <c r="AM71" s="146">
        <v>5042962</v>
      </c>
      <c r="AN71" s="35">
        <v>0</v>
      </c>
      <c r="AO71" s="35">
        <v>0</v>
      </c>
      <c r="AP71" s="35">
        <v>0</v>
      </c>
      <c r="AQ71" s="35">
        <v>42972</v>
      </c>
      <c r="AR71" s="35">
        <v>0</v>
      </c>
      <c r="AS71" s="129">
        <v>0</v>
      </c>
      <c r="AT71" s="8">
        <v>0</v>
      </c>
      <c r="AU71" s="8">
        <v>2000000</v>
      </c>
      <c r="AV71" s="8">
        <v>1500000</v>
      </c>
      <c r="AW71" s="8">
        <v>1499990</v>
      </c>
      <c r="AX71" s="152">
        <v>8.5211825907076048E-3</v>
      </c>
      <c r="AY71" s="28" t="s">
        <v>553</v>
      </c>
      <c r="AZ71" s="58" t="s">
        <v>24</v>
      </c>
      <c r="BA71" s="155" t="s">
        <v>477</v>
      </c>
      <c r="BB71" s="155" t="s">
        <v>537</v>
      </c>
      <c r="BC71" s="75" t="s">
        <v>24</v>
      </c>
      <c r="BD71" s="76" t="s">
        <v>25</v>
      </c>
    </row>
    <row r="72" spans="1:56" ht="60" x14ac:dyDescent="0.25">
      <c r="A72" s="28" t="s">
        <v>575</v>
      </c>
      <c r="B72" s="23">
        <v>30482321</v>
      </c>
      <c r="C72" s="24" t="s">
        <v>473</v>
      </c>
      <c r="D72" s="24" t="s">
        <v>257</v>
      </c>
      <c r="E72" s="25" t="s">
        <v>223</v>
      </c>
      <c r="F72" s="23" t="s">
        <v>228</v>
      </c>
      <c r="G72" s="23" t="s">
        <v>152</v>
      </c>
      <c r="H72" s="23" t="s">
        <v>23</v>
      </c>
      <c r="I72" s="78" t="s">
        <v>75</v>
      </c>
      <c r="J72" s="79">
        <v>9722</v>
      </c>
      <c r="K72" s="79">
        <v>4118</v>
      </c>
      <c r="L72" s="80">
        <v>0.42357539600905164</v>
      </c>
      <c r="M72" s="78">
        <v>43</v>
      </c>
      <c r="N72" s="78" t="s">
        <v>21</v>
      </c>
      <c r="O72" s="79">
        <v>200</v>
      </c>
      <c r="P72" s="81" t="s">
        <v>219</v>
      </c>
      <c r="Q72" s="78" t="s">
        <v>3</v>
      </c>
      <c r="R72" s="78" t="s">
        <v>68</v>
      </c>
      <c r="S72" s="82">
        <v>0</v>
      </c>
      <c r="T72" s="85">
        <v>43101</v>
      </c>
      <c r="U72" s="83">
        <v>44531</v>
      </c>
      <c r="V72" s="84">
        <v>0.5</v>
      </c>
      <c r="W72" s="27" t="s">
        <v>264</v>
      </c>
      <c r="X72" s="35">
        <v>125258</v>
      </c>
      <c r="Y72" s="35"/>
      <c r="Z72" s="35"/>
      <c r="AA72" s="8"/>
      <c r="AB72" s="8"/>
      <c r="AC72" s="8"/>
      <c r="AD72" s="8"/>
      <c r="AE72" s="8">
        <v>121700</v>
      </c>
      <c r="AF72" s="8">
        <v>3558</v>
      </c>
      <c r="AG72" s="8"/>
      <c r="AH72" s="8"/>
      <c r="AI72" s="8"/>
      <c r="AJ72" s="8"/>
      <c r="AK72" s="130">
        <v>125258</v>
      </c>
      <c r="AL72" s="131">
        <v>1</v>
      </c>
      <c r="AM72" s="146">
        <v>925258</v>
      </c>
      <c r="AN72" s="35">
        <v>0</v>
      </c>
      <c r="AO72" s="35">
        <v>0</v>
      </c>
      <c r="AP72" s="35">
        <v>0</v>
      </c>
      <c r="AQ72" s="35">
        <v>0</v>
      </c>
      <c r="AR72" s="35">
        <v>0</v>
      </c>
      <c r="AS72" s="129">
        <v>125258</v>
      </c>
      <c r="AT72" s="215">
        <v>800000</v>
      </c>
      <c r="AU72" s="8">
        <v>0</v>
      </c>
      <c r="AV72" s="8">
        <v>0</v>
      </c>
      <c r="AW72" s="8">
        <v>0</v>
      </c>
      <c r="AX72" s="152">
        <v>0</v>
      </c>
      <c r="AY72" s="31" t="s">
        <v>551</v>
      </c>
      <c r="AZ72" s="58" t="s">
        <v>24</v>
      </c>
      <c r="BA72" s="155" t="s">
        <v>477</v>
      </c>
      <c r="BB72" s="155" t="s">
        <v>537</v>
      </c>
      <c r="BC72" s="75" t="s">
        <v>24</v>
      </c>
      <c r="BD72" s="76" t="s">
        <v>25</v>
      </c>
    </row>
    <row r="73" spans="1:56" ht="45" x14ac:dyDescent="0.25">
      <c r="A73" s="28" t="s">
        <v>575</v>
      </c>
      <c r="B73" s="23">
        <v>30486050</v>
      </c>
      <c r="C73" s="24" t="s">
        <v>474</v>
      </c>
      <c r="D73" s="24" t="s">
        <v>257</v>
      </c>
      <c r="E73" s="25" t="s">
        <v>223</v>
      </c>
      <c r="F73" s="23" t="s">
        <v>228</v>
      </c>
      <c r="G73" s="23" t="s">
        <v>153</v>
      </c>
      <c r="H73" s="23" t="s">
        <v>23</v>
      </c>
      <c r="I73" s="78" t="s">
        <v>75</v>
      </c>
      <c r="J73" s="79">
        <v>957224</v>
      </c>
      <c r="K73" s="79">
        <v>314174</v>
      </c>
      <c r="L73" s="80">
        <v>0.32821366785621758</v>
      </c>
      <c r="M73" s="78">
        <v>43</v>
      </c>
      <c r="N73" s="78" t="s">
        <v>21</v>
      </c>
      <c r="O73" s="79">
        <v>72</v>
      </c>
      <c r="P73" s="78" t="s">
        <v>201</v>
      </c>
      <c r="Q73" s="78" t="s">
        <v>155</v>
      </c>
      <c r="R73" s="78" t="s">
        <v>69</v>
      </c>
      <c r="S73" s="82">
        <v>222200</v>
      </c>
      <c r="T73" s="83">
        <v>44277</v>
      </c>
      <c r="U73" s="83">
        <v>44697</v>
      </c>
      <c r="V73" s="84">
        <v>0.62</v>
      </c>
      <c r="W73" s="27" t="s">
        <v>264</v>
      </c>
      <c r="X73" s="35">
        <v>88875</v>
      </c>
      <c r="Y73" s="35"/>
      <c r="Z73" s="35">
        <v>50960</v>
      </c>
      <c r="AA73" s="8">
        <v>0</v>
      </c>
      <c r="AB73" s="8">
        <v>0</v>
      </c>
      <c r="AC73" s="8">
        <v>0</v>
      </c>
      <c r="AD73" s="8">
        <v>34168</v>
      </c>
      <c r="AE73" s="8"/>
      <c r="AF73" s="8"/>
      <c r="AG73" s="8"/>
      <c r="AH73" s="8"/>
      <c r="AI73" s="8"/>
      <c r="AJ73" s="8"/>
      <c r="AK73" s="130">
        <v>85128</v>
      </c>
      <c r="AL73" s="131">
        <v>1</v>
      </c>
      <c r="AM73" s="146">
        <v>6239992</v>
      </c>
      <c r="AN73" s="35">
        <v>0</v>
      </c>
      <c r="AO73" s="35">
        <v>0</v>
      </c>
      <c r="AP73" s="35">
        <v>0</v>
      </c>
      <c r="AQ73" s="35">
        <v>224</v>
      </c>
      <c r="AR73" s="35">
        <v>154640</v>
      </c>
      <c r="AS73" s="129">
        <v>85128</v>
      </c>
      <c r="AT73" s="8">
        <v>3000000</v>
      </c>
      <c r="AU73" s="8">
        <v>2000000</v>
      </c>
      <c r="AV73" s="8">
        <v>1000000</v>
      </c>
      <c r="AW73" s="8">
        <v>0</v>
      </c>
      <c r="AX73" s="152">
        <v>2.4817980535872482E-2</v>
      </c>
      <c r="AY73" s="31" t="s">
        <v>552</v>
      </c>
      <c r="AZ73" s="58" t="s">
        <v>24</v>
      </c>
      <c r="BA73" s="155" t="s">
        <v>477</v>
      </c>
      <c r="BB73" s="155" t="s">
        <v>538</v>
      </c>
      <c r="BC73" s="75" t="s">
        <v>24</v>
      </c>
      <c r="BD73" s="76" t="s">
        <v>25</v>
      </c>
    </row>
    <row r="74" spans="1:56" ht="45" x14ac:dyDescent="0.25">
      <c r="A74" s="28" t="s">
        <v>575</v>
      </c>
      <c r="B74" s="23">
        <v>30486630</v>
      </c>
      <c r="C74" s="24" t="s">
        <v>218</v>
      </c>
      <c r="D74" s="24" t="s">
        <v>257</v>
      </c>
      <c r="E74" s="25" t="s">
        <v>223</v>
      </c>
      <c r="F74" s="23" t="s">
        <v>228</v>
      </c>
      <c r="G74" s="23" t="s">
        <v>242</v>
      </c>
      <c r="H74" s="23" t="s">
        <v>23</v>
      </c>
      <c r="I74" s="96" t="s">
        <v>75</v>
      </c>
      <c r="J74" s="94">
        <v>9722</v>
      </c>
      <c r="K74" s="94">
        <v>4118</v>
      </c>
      <c r="L74" s="114">
        <v>0.42357539600905164</v>
      </c>
      <c r="M74" s="96">
        <v>43</v>
      </c>
      <c r="N74" s="96" t="s">
        <v>21</v>
      </c>
      <c r="O74" s="94">
        <v>72</v>
      </c>
      <c r="P74" s="96" t="s">
        <v>2</v>
      </c>
      <c r="Q74" s="96" t="s">
        <v>3</v>
      </c>
      <c r="R74" s="96" t="s">
        <v>68</v>
      </c>
      <c r="S74" s="97">
        <v>0</v>
      </c>
      <c r="T74" s="98">
        <v>43943</v>
      </c>
      <c r="U74" s="98">
        <v>44196</v>
      </c>
      <c r="V74" s="95">
        <v>0.01</v>
      </c>
      <c r="W74" s="27" t="s">
        <v>264</v>
      </c>
      <c r="X74" s="35">
        <v>0</v>
      </c>
      <c r="Y74" s="35"/>
      <c r="Z74" s="35"/>
      <c r="AA74" s="8"/>
      <c r="AB74" s="8"/>
      <c r="AC74" s="8"/>
      <c r="AD74" s="8"/>
      <c r="AE74" s="8"/>
      <c r="AF74" s="8"/>
      <c r="AG74" s="8"/>
      <c r="AH74" s="8"/>
      <c r="AI74" s="8"/>
      <c r="AJ74" s="8"/>
      <c r="AK74" s="130">
        <v>0</v>
      </c>
      <c r="AL74" s="131" t="s">
        <v>577</v>
      </c>
      <c r="AM74" s="146">
        <v>600000</v>
      </c>
      <c r="AN74" s="35">
        <v>0</v>
      </c>
      <c r="AO74" s="35">
        <v>0</v>
      </c>
      <c r="AP74" s="35">
        <v>10</v>
      </c>
      <c r="AQ74" s="35">
        <v>0</v>
      </c>
      <c r="AR74" s="35">
        <v>0</v>
      </c>
      <c r="AS74" s="129">
        <v>0</v>
      </c>
      <c r="AT74" s="8">
        <v>599990</v>
      </c>
      <c r="AU74" s="8">
        <v>0</v>
      </c>
      <c r="AV74" s="8">
        <v>0</v>
      </c>
      <c r="AW74" s="8">
        <v>0</v>
      </c>
      <c r="AX74" s="152">
        <v>1.6666666666666667E-5</v>
      </c>
      <c r="AY74" s="31"/>
      <c r="AZ74" s="58" t="s">
        <v>25</v>
      </c>
      <c r="BA74" s="155" t="s">
        <v>477</v>
      </c>
      <c r="BB74" s="155" t="s">
        <v>537</v>
      </c>
      <c r="BC74" s="75" t="s">
        <v>24</v>
      </c>
      <c r="BD74" s="76" t="s">
        <v>25</v>
      </c>
    </row>
    <row r="75" spans="1:56" ht="45" x14ac:dyDescent="0.25">
      <c r="A75" s="28" t="s">
        <v>576</v>
      </c>
      <c r="B75" s="132">
        <v>30063942</v>
      </c>
      <c r="C75" s="133" t="s">
        <v>475</v>
      </c>
      <c r="D75" s="133" t="s">
        <v>87</v>
      </c>
      <c r="E75" s="134" t="s">
        <v>223</v>
      </c>
      <c r="F75" s="135" t="s">
        <v>34</v>
      </c>
      <c r="G75" s="135" t="s">
        <v>34</v>
      </c>
      <c r="H75" s="135" t="s">
        <v>23</v>
      </c>
      <c r="I75" s="96" t="s">
        <v>25</v>
      </c>
      <c r="J75" s="94">
        <v>29500</v>
      </c>
      <c r="K75" s="94">
        <v>6359</v>
      </c>
      <c r="L75" s="114">
        <v>0.2155593220338983</v>
      </c>
      <c r="M75" s="94">
        <v>0</v>
      </c>
      <c r="N75" s="96" t="s">
        <v>21</v>
      </c>
      <c r="O75" s="94">
        <v>2100</v>
      </c>
      <c r="P75" s="194" t="s">
        <v>3</v>
      </c>
      <c r="Q75" s="194" t="s">
        <v>3</v>
      </c>
      <c r="R75" s="96" t="s">
        <v>69</v>
      </c>
      <c r="S75" s="97">
        <v>4002291.4450000003</v>
      </c>
      <c r="T75" s="98">
        <v>44014</v>
      </c>
      <c r="U75" s="195">
        <v>44560</v>
      </c>
      <c r="V75" s="95">
        <v>0.66086600936898654</v>
      </c>
      <c r="W75" s="136" t="s">
        <v>265</v>
      </c>
      <c r="X75" s="138">
        <v>0</v>
      </c>
      <c r="Y75" s="138">
        <v>0</v>
      </c>
      <c r="Z75" s="138"/>
      <c r="AA75" s="137"/>
      <c r="AB75" s="137"/>
      <c r="AC75" s="137">
        <v>419000</v>
      </c>
      <c r="AD75" s="137">
        <v>335527</v>
      </c>
      <c r="AE75" s="137">
        <v>285183</v>
      </c>
      <c r="AF75" s="137">
        <v>329000</v>
      </c>
      <c r="AG75" s="137">
        <v>529000</v>
      </c>
      <c r="AH75" s="137">
        <v>792512</v>
      </c>
      <c r="AI75" s="137">
        <v>849000</v>
      </c>
      <c r="AJ75" s="137">
        <v>1161744</v>
      </c>
      <c r="AK75" s="130">
        <v>4700966</v>
      </c>
      <c r="AL75" s="131" t="s">
        <v>577</v>
      </c>
      <c r="AM75" s="148">
        <v>21785846</v>
      </c>
      <c r="AN75" s="138">
        <v>0</v>
      </c>
      <c r="AO75" s="138">
        <v>109014</v>
      </c>
      <c r="AP75" s="138">
        <v>3798006</v>
      </c>
      <c r="AQ75" s="138">
        <v>2685846</v>
      </c>
      <c r="AR75" s="138">
        <v>4943161</v>
      </c>
      <c r="AS75" s="129">
        <v>4700966</v>
      </c>
      <c r="AT75" s="137">
        <v>2210340</v>
      </c>
      <c r="AU75" s="137">
        <v>2210340</v>
      </c>
      <c r="AV75" s="137">
        <v>1128173</v>
      </c>
      <c r="AW75" s="137">
        <v>0</v>
      </c>
      <c r="AX75" s="154">
        <v>0.52951934939776957</v>
      </c>
      <c r="AY75" s="57"/>
      <c r="AZ75" s="58" t="s">
        <v>25</v>
      </c>
      <c r="BA75" s="155" t="s">
        <v>477</v>
      </c>
      <c r="BB75" s="155" t="s">
        <v>537</v>
      </c>
      <c r="BC75" s="75" t="s">
        <v>24</v>
      </c>
      <c r="BD75" s="76" t="s">
        <v>25</v>
      </c>
    </row>
  </sheetData>
  <autoFilter ref="A1:V75"/>
  <conditionalFormatting sqref="BD2:BD75">
    <cfRule type="cellIs" dxfId="7" priority="3" operator="notEqual">
      <formula>"NO"</formula>
    </cfRule>
    <cfRule type="containsText" dxfId="6" priority="4" operator="containsText" text="NO DEBE JUSTIFICAR">
      <formula>NOT(ISERROR(SEARCH("NO DEBE JUSTIFICAR",BD2)))</formula>
    </cfRule>
  </conditionalFormatting>
  <conditionalFormatting sqref="BC2:BC75">
    <cfRule type="containsText" dxfId="5" priority="1" operator="containsText" text="JUSTIFICAR DIFERENCIA">
      <formula>NOT(ISERROR(SEARCH("JUSTIFICAR DIFERENCIA",BC2)))</formula>
    </cfRule>
    <cfRule type="containsText" dxfId="4" priority="2" operator="containsText" text="NO DEBE JUSTIFICAR">
      <formula>NOT(ISERROR(SEARCH("NO DEBE JUSTIFICAR",BC2)))</formula>
    </cfRule>
  </conditionalFormatting>
  <dataValidations count="11">
    <dataValidation type="list" allowBlank="1" showInputMessage="1" showErrorMessage="1" sqref="I2:I75">
      <formula1>COMP_INDIGENA</formula1>
    </dataValidation>
    <dataValidation type="list" allowBlank="1" showInputMessage="1" showErrorMessage="1" sqref="H2:H75">
      <formula1>AREA</formula1>
    </dataValidation>
    <dataValidation type="list" allowBlank="1" showInputMessage="1" showErrorMessage="1" sqref="E2:E75">
      <formula1>#REF!</formula1>
    </dataValidation>
    <dataValidation type="list" allowBlank="1" showInputMessage="1" showErrorMessage="1" sqref="AZ2:AZ75">
      <formula1>#REF!</formula1>
    </dataValidation>
    <dataValidation type="list" allowBlank="1" showInputMessage="1" showErrorMessage="1" sqref="F2:F75">
      <formula1>#REF!</formula1>
    </dataValidation>
    <dataValidation type="list" allowBlank="1" showInputMessage="1" showErrorMessage="1" sqref="R2:R75">
      <formula1>#REF!</formula1>
    </dataValidation>
    <dataValidation type="list" allowBlank="1" showInputMessage="1" showErrorMessage="1" sqref="Q2:Q75">
      <formula1>#REF!</formula1>
    </dataValidation>
    <dataValidation type="list" allowBlank="1" showInputMessage="1" showErrorMessage="1" sqref="P2:P75">
      <formula1>#REF!</formula1>
    </dataValidation>
    <dataValidation type="list" allowBlank="1" showInputMessage="1" showErrorMessage="1" sqref="N2:N75">
      <formula1>#REF!</formula1>
    </dataValidation>
    <dataValidation type="list" allowBlank="1" showInputMessage="1" showErrorMessage="1" sqref="BB2:BB75">
      <formula1>#REF!</formula1>
    </dataValidation>
    <dataValidation type="list" allowBlank="1" showInputMessage="1" showErrorMessage="1" sqref="BA2:BA75">
      <formula1>#REF!</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51"/>
  <sheetViews>
    <sheetView workbookViewId="0"/>
  </sheetViews>
  <sheetFormatPr baseColWidth="10" defaultRowHeight="15" x14ac:dyDescent="0.25"/>
  <cols>
    <col min="2" max="2" width="28.28515625" customWidth="1"/>
    <col min="3" max="3" width="21" customWidth="1"/>
    <col min="9" max="9" width="14.140625" customWidth="1"/>
    <col min="10" max="10" width="13.7109375" customWidth="1"/>
    <col min="11" max="11" width="17.5703125" customWidth="1"/>
    <col min="12" max="12" width="17.140625" customWidth="1"/>
    <col min="15" max="15" width="23.140625" customWidth="1"/>
    <col min="16" max="16" width="25.42578125" customWidth="1"/>
    <col min="50" max="50" width="29.7109375" customWidth="1"/>
    <col min="51" max="51" width="16.5703125" customWidth="1"/>
    <col min="52" max="52" width="26" customWidth="1"/>
    <col min="53" max="53" width="21.42578125" customWidth="1"/>
    <col min="54" max="54" width="19" customWidth="1"/>
    <col min="55" max="55" width="16.85546875" customWidth="1"/>
  </cols>
  <sheetData>
    <row r="1" spans="1:55"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4"/>
      <c r="AE1" s="3"/>
      <c r="AF1" s="3"/>
      <c r="AG1" s="3"/>
      <c r="AH1" s="3"/>
      <c r="AI1" s="3"/>
      <c r="AJ1" s="3"/>
      <c r="AK1" s="3"/>
      <c r="AL1" s="16"/>
      <c r="AM1" s="16"/>
      <c r="AN1" s="16"/>
      <c r="AO1" s="20"/>
      <c r="AP1" s="16"/>
      <c r="AQ1" s="16"/>
      <c r="AR1" s="16"/>
      <c r="AS1" s="16"/>
      <c r="AT1" s="16"/>
      <c r="AU1" s="16"/>
      <c r="AV1" s="16"/>
      <c r="AW1" s="9"/>
      <c r="AX1" s="3"/>
      <c r="AY1" s="12"/>
      <c r="AZ1" s="16"/>
      <c r="BA1" s="16"/>
      <c r="BB1" s="16"/>
      <c r="BC1" s="16"/>
    </row>
    <row r="2" spans="1:55" x14ac:dyDescent="0.25">
      <c r="A2" s="3"/>
      <c r="B2" s="3"/>
      <c r="C2" s="3"/>
      <c r="D2" s="3"/>
      <c r="E2" s="238" t="s">
        <v>220</v>
      </c>
      <c r="F2" s="238"/>
      <c r="G2" s="238"/>
      <c r="H2" s="231"/>
      <c r="I2" s="231"/>
      <c r="J2" s="231"/>
      <c r="K2" s="231"/>
      <c r="L2" s="231"/>
      <c r="M2" s="231"/>
      <c r="N2" s="231"/>
      <c r="O2" s="231"/>
      <c r="P2" s="231"/>
      <c r="Q2" s="231"/>
      <c r="R2" s="231"/>
      <c r="S2" s="231"/>
      <c r="T2" s="231"/>
      <c r="U2" s="231"/>
      <c r="V2" s="231"/>
      <c r="W2" s="10"/>
      <c r="X2" s="10"/>
      <c r="Y2" s="10"/>
      <c r="Z2" s="10"/>
      <c r="AA2" s="10"/>
      <c r="AB2" s="10"/>
      <c r="AC2" s="10"/>
      <c r="AD2" s="17"/>
      <c r="AE2" s="10"/>
      <c r="AF2" s="10"/>
      <c r="AG2" s="10"/>
      <c r="AH2" s="10"/>
      <c r="AI2" s="10"/>
      <c r="AJ2" s="10"/>
      <c r="AK2" s="10"/>
      <c r="AL2" s="18"/>
      <c r="AM2" s="18"/>
      <c r="AN2" s="18"/>
      <c r="AO2" s="21"/>
      <c r="AP2" s="18"/>
      <c r="AQ2" s="18"/>
      <c r="AR2" s="18"/>
      <c r="AS2" s="18"/>
      <c r="AT2" s="18"/>
      <c r="AU2" s="18"/>
      <c r="AV2" s="18"/>
      <c r="AW2" s="11"/>
      <c r="AX2" s="3"/>
      <c r="AY2" s="12"/>
      <c r="AZ2" s="18"/>
      <c r="BA2" s="18"/>
      <c r="BB2" s="18"/>
      <c r="BC2" s="18"/>
    </row>
    <row r="3" spans="1:55" x14ac:dyDescent="0.25">
      <c r="A3" s="3"/>
      <c r="B3" s="10" t="s">
        <v>510</v>
      </c>
      <c r="C3" s="10"/>
      <c r="D3" s="10"/>
      <c r="E3" s="239" t="s">
        <v>397</v>
      </c>
      <c r="F3" s="239"/>
      <c r="G3" s="239"/>
      <c r="H3" s="232"/>
      <c r="I3" s="232"/>
      <c r="J3" s="232"/>
      <c r="K3" s="232"/>
      <c r="L3" s="232"/>
      <c r="M3" s="232"/>
      <c r="N3" s="232"/>
      <c r="O3" s="232"/>
      <c r="P3" s="232"/>
      <c r="Q3" s="232"/>
      <c r="R3" s="232"/>
      <c r="S3" s="232"/>
      <c r="T3" s="232"/>
      <c r="U3" s="232"/>
      <c r="V3" s="232"/>
      <c r="W3" s="10"/>
      <c r="X3" s="10"/>
      <c r="Y3" s="10"/>
      <c r="Z3" s="10"/>
      <c r="AA3" s="10"/>
      <c r="AB3" s="10"/>
      <c r="AC3" s="10"/>
      <c r="AD3" s="17"/>
      <c r="AE3" s="10"/>
      <c r="AF3" s="10"/>
      <c r="AG3" s="10"/>
      <c r="AH3" s="10"/>
      <c r="AI3" s="10"/>
      <c r="AJ3" s="10"/>
      <c r="AK3" s="10"/>
      <c r="AL3" s="18"/>
      <c r="AM3" s="18"/>
      <c r="AN3" s="18"/>
      <c r="AO3" s="21"/>
      <c r="AP3" s="18"/>
      <c r="AQ3" s="18"/>
      <c r="AR3" s="18"/>
      <c r="AS3" s="18"/>
      <c r="AT3" s="18"/>
      <c r="AU3" s="18"/>
      <c r="AV3" s="18"/>
      <c r="AW3" s="11"/>
      <c r="AX3" s="3"/>
      <c r="AY3" s="12"/>
      <c r="AZ3" s="18"/>
      <c r="BA3" s="18"/>
      <c r="BB3" s="18"/>
      <c r="BC3" s="18"/>
    </row>
    <row r="4" spans="1:55" x14ac:dyDescent="0.2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5"/>
      <c r="AE4" s="12"/>
      <c r="AF4" s="12"/>
      <c r="AG4" s="12"/>
      <c r="AH4" s="12"/>
      <c r="AI4" s="12"/>
      <c r="AJ4" s="12"/>
      <c r="AK4" s="12"/>
      <c r="AL4" s="19"/>
      <c r="AM4" s="19"/>
      <c r="AN4" s="19"/>
      <c r="AO4" s="22"/>
      <c r="AP4" s="19"/>
      <c r="AQ4" s="19"/>
      <c r="AR4" s="19"/>
      <c r="AS4" s="19"/>
      <c r="AT4" s="19"/>
      <c r="AU4" s="19"/>
      <c r="AV4" s="19"/>
      <c r="AW4" s="9"/>
      <c r="AX4" s="3"/>
      <c r="AY4" s="12"/>
      <c r="AZ4" s="19"/>
      <c r="BA4" s="19"/>
      <c r="BB4" s="19"/>
      <c r="BC4" s="19"/>
    </row>
    <row r="5" spans="1:55" x14ac:dyDescent="0.2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5"/>
      <c r="AE5" s="12"/>
      <c r="AF5" s="12"/>
      <c r="AG5" s="12"/>
      <c r="AH5" s="12"/>
      <c r="AI5" s="12"/>
      <c r="AJ5" s="12"/>
      <c r="AK5" s="12"/>
      <c r="AL5" s="19"/>
      <c r="AM5" s="19"/>
      <c r="AN5" s="19"/>
      <c r="AO5" s="22"/>
      <c r="AP5" s="19"/>
      <c r="AQ5" s="19"/>
      <c r="AR5" s="19"/>
      <c r="AS5" s="19"/>
      <c r="AT5" s="19"/>
      <c r="AU5" s="19"/>
      <c r="AV5" s="19"/>
      <c r="AW5" s="9"/>
      <c r="AX5" s="3"/>
      <c r="AY5" s="12"/>
      <c r="AZ5" s="19"/>
      <c r="BA5" s="19"/>
      <c r="BB5" s="19"/>
      <c r="BC5" s="19"/>
    </row>
    <row r="6" spans="1:55" x14ac:dyDescent="0.25">
      <c r="A6" s="10"/>
      <c r="B6" s="10" t="s">
        <v>205</v>
      </c>
      <c r="C6" s="157">
        <v>44664</v>
      </c>
      <c r="D6" s="3"/>
      <c r="E6" s="7"/>
      <c r="F6" s="3"/>
      <c r="G6" s="3"/>
      <c r="H6" s="3"/>
      <c r="I6" s="3"/>
      <c r="J6" s="3"/>
      <c r="K6" s="3"/>
      <c r="L6" s="3"/>
      <c r="M6" s="3"/>
      <c r="N6" s="3"/>
      <c r="O6" s="3"/>
      <c r="P6" s="3"/>
      <c r="Q6" s="3"/>
      <c r="R6" s="3"/>
      <c r="S6" s="3"/>
      <c r="T6" s="3"/>
      <c r="U6" s="3"/>
      <c r="V6" s="12"/>
      <c r="W6" s="12"/>
      <c r="X6" s="12"/>
      <c r="Y6" s="12"/>
      <c r="Z6" s="12"/>
      <c r="AA6" s="12"/>
      <c r="AB6" s="12"/>
      <c r="AC6" s="12"/>
      <c r="AD6" s="5"/>
      <c r="AE6" s="12"/>
      <c r="AF6" s="12"/>
      <c r="AG6" s="12"/>
      <c r="AH6" s="12"/>
      <c r="AI6" s="12"/>
      <c r="AJ6" s="12"/>
      <c r="AK6" s="12"/>
      <c r="AL6" s="19"/>
      <c r="AM6" s="19"/>
      <c r="AN6" s="19"/>
      <c r="AO6" s="22"/>
      <c r="AP6" s="19"/>
      <c r="AQ6" s="19"/>
      <c r="AR6" s="19"/>
      <c r="AS6" s="19"/>
      <c r="AT6" s="19"/>
      <c r="AU6" s="19"/>
      <c r="AV6" s="19"/>
      <c r="AW6" s="9"/>
      <c r="AX6" s="3"/>
      <c r="AY6" s="12"/>
      <c r="AZ6" s="19"/>
      <c r="BA6" s="19"/>
      <c r="BB6" s="19"/>
      <c r="BC6" s="19"/>
    </row>
    <row r="7" spans="1:55" x14ac:dyDescent="0.25">
      <c r="A7" s="12"/>
      <c r="B7" s="12"/>
      <c r="C7" s="3"/>
      <c r="D7" s="3"/>
      <c r="E7" s="3"/>
      <c r="F7" s="3"/>
      <c r="G7" s="3"/>
      <c r="H7" s="3"/>
      <c r="I7" s="3"/>
      <c r="J7" s="3"/>
      <c r="K7" s="3"/>
      <c r="L7" s="3"/>
      <c r="M7" s="3"/>
      <c r="N7" s="3"/>
      <c r="O7" s="3"/>
      <c r="P7" s="3"/>
      <c r="Q7" s="3"/>
      <c r="R7" s="3"/>
      <c r="S7" s="3"/>
      <c r="T7" s="3"/>
      <c r="U7" s="3"/>
      <c r="V7" s="12"/>
      <c r="W7" s="12"/>
      <c r="X7" s="12"/>
      <c r="Y7" s="12"/>
      <c r="Z7" s="12"/>
      <c r="AA7" s="12"/>
      <c r="AB7" s="12"/>
      <c r="AC7" s="12"/>
      <c r="AD7" s="5"/>
      <c r="AE7" s="12"/>
      <c r="AF7" s="12"/>
      <c r="AG7" s="12"/>
      <c r="AH7" s="12"/>
      <c r="AI7" s="12"/>
      <c r="AJ7" s="12"/>
      <c r="AK7" s="12"/>
      <c r="AL7" s="19"/>
      <c r="AM7" s="19"/>
      <c r="AN7" s="19"/>
      <c r="AO7" s="22"/>
      <c r="AP7" s="19"/>
      <c r="AQ7" s="19"/>
      <c r="AR7" s="19"/>
      <c r="AS7" s="19"/>
      <c r="AT7" s="19"/>
      <c r="AU7" s="19"/>
      <c r="AV7" s="19"/>
      <c r="AW7" s="9"/>
      <c r="AX7" s="3"/>
      <c r="AY7" s="12"/>
      <c r="AZ7" s="19"/>
      <c r="BA7" s="19"/>
      <c r="BB7" s="19"/>
      <c r="BC7" s="19"/>
    </row>
    <row r="8" spans="1:55" x14ac:dyDescent="0.25">
      <c r="A8" s="13"/>
      <c r="B8" s="13" t="s">
        <v>72</v>
      </c>
      <c r="C8" s="257" t="s">
        <v>390</v>
      </c>
      <c r="D8" s="257"/>
      <c r="E8" s="3"/>
      <c r="F8" s="3"/>
      <c r="G8" s="3"/>
      <c r="H8" s="3"/>
      <c r="I8" s="3"/>
      <c r="J8" s="3"/>
      <c r="K8" s="3"/>
      <c r="L8" s="3"/>
      <c r="M8" s="3"/>
      <c r="N8" s="3"/>
      <c r="O8" s="3"/>
      <c r="P8" s="3"/>
      <c r="Q8" s="3"/>
      <c r="R8" s="3"/>
      <c r="S8" s="3"/>
      <c r="T8" s="3"/>
      <c r="U8" s="3"/>
      <c r="V8" s="3"/>
      <c r="W8" s="3"/>
      <c r="X8" s="3"/>
      <c r="Y8" s="3"/>
      <c r="Z8" s="3"/>
      <c r="AA8" s="3"/>
      <c r="AB8" s="3"/>
      <c r="AC8" s="3"/>
      <c r="AD8" s="4"/>
      <c r="AE8" s="3"/>
      <c r="AF8" s="3"/>
      <c r="AG8" s="3"/>
      <c r="AH8" s="3"/>
      <c r="AI8" s="3"/>
      <c r="AJ8" s="3"/>
      <c r="AK8" s="3"/>
      <c r="AL8" s="16"/>
      <c r="AM8" s="16"/>
      <c r="AN8" s="16"/>
      <c r="AO8" s="20"/>
      <c r="AP8" s="16"/>
      <c r="AQ8" s="16"/>
      <c r="AR8" s="16"/>
      <c r="AS8" s="16"/>
      <c r="AT8" s="16"/>
      <c r="AU8" s="16"/>
      <c r="AV8" s="16"/>
      <c r="AW8" s="9"/>
      <c r="AX8" s="3"/>
      <c r="AY8" s="12"/>
      <c r="AZ8" s="16"/>
      <c r="BA8" s="16"/>
      <c r="BB8" s="16"/>
      <c r="BC8" s="16"/>
    </row>
    <row r="9" spans="1:55" x14ac:dyDescent="0.25">
      <c r="A9" s="13"/>
      <c r="B9" s="13" t="s">
        <v>73</v>
      </c>
      <c r="C9" s="39" t="s">
        <v>260</v>
      </c>
      <c r="D9" s="7"/>
      <c r="E9" s="3"/>
      <c r="F9" s="3"/>
      <c r="G9" s="3"/>
      <c r="H9" s="3"/>
      <c r="I9" s="3"/>
      <c r="J9" s="3"/>
      <c r="K9" s="3"/>
      <c r="L9" s="3"/>
      <c r="M9" s="3"/>
      <c r="N9" s="3"/>
      <c r="O9" s="3"/>
      <c r="P9" s="3"/>
      <c r="Q9" s="3"/>
      <c r="R9" s="3"/>
      <c r="S9" s="3"/>
      <c r="T9" s="3"/>
      <c r="U9" s="3"/>
      <c r="V9" s="3"/>
      <c r="W9" s="3"/>
      <c r="X9" s="3"/>
      <c r="Y9" s="3"/>
      <c r="Z9" s="3"/>
      <c r="AA9" s="3"/>
      <c r="AB9" s="3"/>
      <c r="AC9" s="3"/>
      <c r="AD9" s="4"/>
      <c r="AE9" s="3"/>
      <c r="AF9" s="3"/>
      <c r="AG9" s="3"/>
      <c r="AH9" s="3"/>
      <c r="AI9" s="3"/>
      <c r="AJ9" s="3"/>
      <c r="AK9" s="3"/>
      <c r="AL9" s="16"/>
      <c r="AM9" s="16"/>
      <c r="AN9" s="16"/>
      <c r="AO9" s="20"/>
      <c r="AP9" s="16"/>
      <c r="AQ9" s="16"/>
      <c r="AR9" s="16"/>
      <c r="AS9" s="16"/>
      <c r="AT9" s="16"/>
      <c r="AU9" s="16"/>
      <c r="AV9" s="16"/>
      <c r="AW9" s="9"/>
      <c r="AX9" s="3"/>
      <c r="AY9" s="12"/>
      <c r="AZ9" s="16"/>
      <c r="BA9" s="16"/>
      <c r="BB9" s="16"/>
      <c r="BC9" s="16"/>
    </row>
    <row r="10" spans="1:55" x14ac:dyDescent="0.25">
      <c r="A10" s="13"/>
      <c r="B10" s="13" t="s">
        <v>74</v>
      </c>
      <c r="C10" s="40" t="s">
        <v>221</v>
      </c>
      <c r="D10" s="3"/>
      <c r="E10" s="14"/>
      <c r="F10" s="14"/>
      <c r="G10" s="14"/>
      <c r="H10" s="14"/>
      <c r="I10" s="14"/>
      <c r="J10" s="14"/>
      <c r="K10" s="14"/>
      <c r="L10" s="14"/>
      <c r="M10" s="14"/>
      <c r="N10" s="14"/>
      <c r="O10" s="14"/>
      <c r="P10" s="14"/>
      <c r="Q10" s="14"/>
      <c r="R10" s="14"/>
      <c r="S10" s="14"/>
      <c r="T10" s="14"/>
      <c r="U10" s="14"/>
      <c r="V10" s="3"/>
      <c r="W10" s="3"/>
      <c r="X10" s="3"/>
      <c r="Y10" s="3"/>
      <c r="Z10" s="3"/>
      <c r="AA10" s="3"/>
      <c r="AB10" s="3"/>
      <c r="AC10" s="3"/>
      <c r="AD10" s="4"/>
      <c r="AE10" s="3"/>
      <c r="AF10" s="3"/>
      <c r="AG10" s="3"/>
      <c r="AH10" s="3"/>
      <c r="AI10" s="3"/>
      <c r="AJ10" s="3"/>
      <c r="AK10" s="3"/>
      <c r="AL10" s="16"/>
      <c r="AM10" s="16"/>
      <c r="AN10" s="16"/>
      <c r="AO10" s="20"/>
      <c r="AP10" s="16"/>
      <c r="AQ10" s="16"/>
      <c r="AR10" s="16"/>
      <c r="AS10" s="16"/>
      <c r="AT10" s="16"/>
      <c r="AU10" s="16"/>
      <c r="AV10" s="16"/>
      <c r="AW10" s="9"/>
      <c r="AX10" s="3"/>
      <c r="AY10" s="12"/>
      <c r="AZ10" s="16"/>
      <c r="BA10" s="16"/>
      <c r="BB10" s="16"/>
      <c r="BC10" s="16"/>
    </row>
    <row r="11" spans="1:55" x14ac:dyDescent="0.2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4"/>
      <c r="AE11" s="3"/>
      <c r="AF11" s="3"/>
      <c r="AG11" s="3"/>
      <c r="AH11" s="3"/>
      <c r="AI11" s="3"/>
      <c r="AJ11" s="3"/>
      <c r="AK11" s="3"/>
      <c r="AL11" s="16"/>
      <c r="AM11" s="16"/>
      <c r="AN11" s="16"/>
      <c r="AO11" s="20"/>
      <c r="AP11" s="16"/>
      <c r="AQ11" s="16"/>
      <c r="AR11" s="16"/>
      <c r="AS11" s="16"/>
      <c r="AT11" s="16"/>
      <c r="AU11" s="16"/>
      <c r="AV11" s="16"/>
      <c r="AW11" s="9"/>
      <c r="AX11" s="3"/>
      <c r="AY11" s="12"/>
      <c r="AZ11" s="16"/>
      <c r="BA11" s="16"/>
      <c r="BB11" s="16"/>
      <c r="BC11" s="16"/>
    </row>
    <row r="12" spans="1:55" x14ac:dyDescent="0.25">
      <c r="A12" s="202">
        <v>1</v>
      </c>
      <c r="B12" s="202">
        <v>2</v>
      </c>
      <c r="C12" s="202">
        <v>3</v>
      </c>
      <c r="D12" s="202">
        <v>4</v>
      </c>
      <c r="E12" s="202">
        <v>5</v>
      </c>
      <c r="F12" s="202">
        <v>6</v>
      </c>
      <c r="G12" s="202">
        <v>7</v>
      </c>
      <c r="H12" s="202">
        <v>8</v>
      </c>
      <c r="I12" s="202">
        <v>9</v>
      </c>
      <c r="J12" s="202">
        <v>10</v>
      </c>
      <c r="K12" s="202">
        <v>11</v>
      </c>
      <c r="L12" s="202">
        <v>12</v>
      </c>
      <c r="M12" s="202">
        <v>13</v>
      </c>
      <c r="N12" s="202">
        <v>14</v>
      </c>
      <c r="O12" s="202">
        <v>15</v>
      </c>
      <c r="P12" s="202">
        <v>16</v>
      </c>
      <c r="Q12" s="202">
        <v>17</v>
      </c>
      <c r="R12" s="202">
        <v>18</v>
      </c>
      <c r="S12" s="202">
        <v>19</v>
      </c>
      <c r="T12" s="202">
        <v>20</v>
      </c>
      <c r="U12" s="202">
        <v>21</v>
      </c>
      <c r="V12" s="202">
        <v>22</v>
      </c>
      <c r="W12" s="202">
        <v>23</v>
      </c>
      <c r="X12" s="202">
        <v>24</v>
      </c>
      <c r="Y12" s="202">
        <v>25</v>
      </c>
      <c r="Z12" s="202">
        <v>26</v>
      </c>
      <c r="AA12" s="202">
        <v>27</v>
      </c>
      <c r="AB12" s="202">
        <v>28</v>
      </c>
      <c r="AC12" s="202">
        <v>29</v>
      </c>
      <c r="AD12" s="202">
        <v>30</v>
      </c>
      <c r="AE12" s="202">
        <v>31</v>
      </c>
      <c r="AF12" s="202">
        <v>32</v>
      </c>
      <c r="AG12" s="202">
        <v>33</v>
      </c>
      <c r="AH12" s="202">
        <v>34</v>
      </c>
      <c r="AI12" s="202">
        <v>35</v>
      </c>
      <c r="AJ12" s="202">
        <v>36</v>
      </c>
      <c r="AK12" s="202">
        <v>37</v>
      </c>
      <c r="AL12" s="202">
        <v>38</v>
      </c>
      <c r="AM12" s="202">
        <v>39</v>
      </c>
      <c r="AN12" s="202">
        <v>40</v>
      </c>
      <c r="AO12" s="202">
        <v>41</v>
      </c>
      <c r="AP12" s="202">
        <v>42</v>
      </c>
      <c r="AQ12" s="202">
        <v>43</v>
      </c>
      <c r="AR12" s="202">
        <v>44</v>
      </c>
      <c r="AS12" s="202">
        <v>45</v>
      </c>
      <c r="AT12" s="202">
        <v>46</v>
      </c>
      <c r="AU12" s="202">
        <v>47</v>
      </c>
      <c r="AV12" s="202">
        <v>48</v>
      </c>
      <c r="AW12" s="202">
        <v>49</v>
      </c>
      <c r="AX12" s="202">
        <v>50</v>
      </c>
      <c r="AY12" s="202">
        <v>51</v>
      </c>
      <c r="AZ12" s="202">
        <v>52</v>
      </c>
      <c r="BA12" s="202">
        <v>53</v>
      </c>
      <c r="BB12" s="202">
        <v>54</v>
      </c>
      <c r="BC12" s="202">
        <v>55</v>
      </c>
    </row>
    <row r="13" spans="1:55" x14ac:dyDescent="0.25">
      <c r="A13" s="258" t="s">
        <v>255</v>
      </c>
      <c r="B13" s="259"/>
      <c r="C13" s="259"/>
      <c r="D13" s="259"/>
      <c r="E13" s="259"/>
      <c r="F13" s="259"/>
      <c r="G13" s="259"/>
      <c r="H13" s="259" t="s">
        <v>505</v>
      </c>
      <c r="I13" s="259"/>
      <c r="J13" s="259"/>
      <c r="K13" s="259"/>
      <c r="L13" s="260"/>
      <c r="M13" s="261" t="s">
        <v>496</v>
      </c>
      <c r="N13" s="262"/>
      <c r="O13" s="246" t="s">
        <v>497</v>
      </c>
      <c r="P13" s="247"/>
      <c r="Q13" s="247"/>
      <c r="R13" s="247"/>
      <c r="S13" s="248" t="s">
        <v>498</v>
      </c>
      <c r="T13" s="249"/>
      <c r="U13" s="250"/>
      <c r="V13" s="251" t="s">
        <v>256</v>
      </c>
      <c r="W13" s="251"/>
      <c r="X13" s="252" t="s">
        <v>539</v>
      </c>
      <c r="Y13" s="253"/>
      <c r="Z13" s="253"/>
      <c r="AA13" s="253"/>
      <c r="AB13" s="253"/>
      <c r="AC13" s="253"/>
      <c r="AD13" s="253"/>
      <c r="AE13" s="253"/>
      <c r="AF13" s="253"/>
      <c r="AG13" s="253"/>
      <c r="AH13" s="253"/>
      <c r="AI13" s="253"/>
      <c r="AJ13" s="253"/>
      <c r="AK13" s="233"/>
      <c r="AL13" s="254" t="s">
        <v>540</v>
      </c>
      <c r="AM13" s="255"/>
      <c r="AN13" s="255"/>
      <c r="AO13" s="255"/>
      <c r="AP13" s="255"/>
      <c r="AQ13" s="255"/>
      <c r="AR13" s="255"/>
      <c r="AS13" s="255"/>
      <c r="AT13" s="255"/>
      <c r="AU13" s="255"/>
      <c r="AV13" s="255"/>
      <c r="AW13" s="255"/>
      <c r="AX13" s="256" t="s">
        <v>258</v>
      </c>
      <c r="AY13" s="256"/>
      <c r="AZ13" s="240" t="s">
        <v>478</v>
      </c>
      <c r="BA13" s="240"/>
      <c r="BB13" s="240"/>
      <c r="BC13" s="240"/>
    </row>
    <row r="14" spans="1:55" ht="75" x14ac:dyDescent="0.25">
      <c r="A14" s="121" t="s">
        <v>0</v>
      </c>
      <c r="B14" s="233" t="s">
        <v>499</v>
      </c>
      <c r="C14" s="233" t="s">
        <v>249</v>
      </c>
      <c r="D14" s="233" t="s">
        <v>32</v>
      </c>
      <c r="E14" s="233" t="s">
        <v>41</v>
      </c>
      <c r="F14" s="233" t="s">
        <v>42</v>
      </c>
      <c r="G14" s="233" t="s">
        <v>30</v>
      </c>
      <c r="H14" s="233" t="s">
        <v>31</v>
      </c>
      <c r="I14" s="226" t="s">
        <v>479</v>
      </c>
      <c r="J14" s="226" t="s">
        <v>480</v>
      </c>
      <c r="K14" s="226" t="s">
        <v>481</v>
      </c>
      <c r="L14" s="226" t="s">
        <v>70</v>
      </c>
      <c r="M14" s="233" t="s">
        <v>18</v>
      </c>
      <c r="N14" s="233" t="s">
        <v>19</v>
      </c>
      <c r="O14" s="122" t="s">
        <v>1</v>
      </c>
      <c r="P14" s="122" t="s">
        <v>500</v>
      </c>
      <c r="Q14" s="123" t="s">
        <v>17</v>
      </c>
      <c r="R14" s="123" t="s">
        <v>482</v>
      </c>
      <c r="S14" s="124" t="s">
        <v>5</v>
      </c>
      <c r="T14" s="124" t="s">
        <v>6</v>
      </c>
      <c r="U14" s="125" t="s">
        <v>483</v>
      </c>
      <c r="V14" s="234" t="s">
        <v>268</v>
      </c>
      <c r="W14" s="72" t="s">
        <v>532</v>
      </c>
      <c r="X14" s="233" t="s">
        <v>7</v>
      </c>
      <c r="Y14" s="233" t="s">
        <v>8</v>
      </c>
      <c r="Z14" s="233" t="s">
        <v>9</v>
      </c>
      <c r="AA14" s="233" t="s">
        <v>10</v>
      </c>
      <c r="AB14" s="233" t="s">
        <v>28</v>
      </c>
      <c r="AC14" s="233" t="s">
        <v>29</v>
      </c>
      <c r="AD14" s="233" t="s">
        <v>11</v>
      </c>
      <c r="AE14" s="233" t="s">
        <v>12</v>
      </c>
      <c r="AF14" s="233" t="s">
        <v>13</v>
      </c>
      <c r="AG14" s="233" t="s">
        <v>14</v>
      </c>
      <c r="AH14" s="226" t="s">
        <v>15</v>
      </c>
      <c r="AI14" s="213" t="s">
        <v>16</v>
      </c>
      <c r="AJ14" s="126" t="s">
        <v>204</v>
      </c>
      <c r="AK14" s="203" t="s">
        <v>501</v>
      </c>
      <c r="AL14" s="127" t="s">
        <v>203</v>
      </c>
      <c r="AM14" s="127">
        <v>2017</v>
      </c>
      <c r="AN14" s="127">
        <v>2018</v>
      </c>
      <c r="AO14" s="127">
        <v>2019</v>
      </c>
      <c r="AP14" s="127">
        <v>2020</v>
      </c>
      <c r="AQ14" s="127">
        <v>2021</v>
      </c>
      <c r="AR14" s="204">
        <v>2022</v>
      </c>
      <c r="AS14" s="127">
        <v>2023</v>
      </c>
      <c r="AT14" s="127">
        <v>2024</v>
      </c>
      <c r="AU14" s="127">
        <v>2025</v>
      </c>
      <c r="AV14" s="127">
        <v>2026</v>
      </c>
      <c r="AW14" s="2" t="s">
        <v>222</v>
      </c>
      <c r="AX14" s="74" t="s">
        <v>261</v>
      </c>
      <c r="AY14" s="128" t="s">
        <v>192</v>
      </c>
      <c r="AZ14" s="71" t="s">
        <v>533</v>
      </c>
      <c r="BA14" s="71" t="s">
        <v>534</v>
      </c>
      <c r="BB14" s="74" t="s">
        <v>535</v>
      </c>
      <c r="BC14" s="74" t="s">
        <v>536</v>
      </c>
    </row>
    <row r="15" spans="1:55" ht="75" x14ac:dyDescent="0.25">
      <c r="A15" s="32">
        <v>30460172</v>
      </c>
      <c r="B15" s="28" t="s">
        <v>350</v>
      </c>
      <c r="C15" s="28" t="s">
        <v>83</v>
      </c>
      <c r="D15" s="25" t="s">
        <v>223</v>
      </c>
      <c r="E15" s="23" t="s">
        <v>62</v>
      </c>
      <c r="F15" s="23" t="s">
        <v>92</v>
      </c>
      <c r="G15" s="23" t="s">
        <v>22</v>
      </c>
      <c r="H15" s="78" t="s">
        <v>24</v>
      </c>
      <c r="I15" s="79">
        <v>55478</v>
      </c>
      <c r="J15" s="79">
        <v>15533</v>
      </c>
      <c r="K15" s="80">
        <f t="shared" ref="K15:K40" si="0">J15/I15</f>
        <v>0.2799848588629727</v>
      </c>
      <c r="L15" s="79">
        <v>37</v>
      </c>
      <c r="M15" s="78" t="s">
        <v>66</v>
      </c>
      <c r="N15" s="79">
        <v>25</v>
      </c>
      <c r="O15" s="81" t="s">
        <v>3</v>
      </c>
      <c r="P15" s="78" t="s">
        <v>3</v>
      </c>
      <c r="Q15" s="78" t="s">
        <v>69</v>
      </c>
      <c r="R15" s="82">
        <v>12286200</v>
      </c>
      <c r="S15" s="83">
        <v>43682</v>
      </c>
      <c r="T15" s="83">
        <v>44787</v>
      </c>
      <c r="U15" s="84">
        <v>0</v>
      </c>
      <c r="V15" s="27" t="s">
        <v>262</v>
      </c>
      <c r="W15" s="35">
        <v>62900</v>
      </c>
      <c r="X15" s="35">
        <v>0</v>
      </c>
      <c r="Y15" s="35">
        <v>0</v>
      </c>
      <c r="Z15" s="8">
        <v>19400</v>
      </c>
      <c r="AA15" s="8">
        <v>0</v>
      </c>
      <c r="AB15" s="8">
        <v>0</v>
      </c>
      <c r="AC15" s="8">
        <v>0</v>
      </c>
      <c r="AD15" s="8">
        <v>11000</v>
      </c>
      <c r="AE15" s="8">
        <v>0</v>
      </c>
      <c r="AF15" s="8">
        <v>0</v>
      </c>
      <c r="AG15" s="8">
        <v>0</v>
      </c>
      <c r="AH15" s="8">
        <v>32500</v>
      </c>
      <c r="AI15" s="8">
        <v>0</v>
      </c>
      <c r="AJ15" s="130">
        <f>SUM(X15:AI15)</f>
        <v>62900</v>
      </c>
      <c r="AK15" s="131">
        <f>IFERROR(ROUND(SUM($X15:X15)/W15,3),"-")</f>
        <v>0</v>
      </c>
      <c r="AL15" s="146">
        <f t="shared" ref="AL15:AL95" si="1">SUM(AM15:AV15)</f>
        <v>11726661</v>
      </c>
      <c r="AM15" s="35">
        <v>0</v>
      </c>
      <c r="AN15" s="35">
        <v>0</v>
      </c>
      <c r="AO15" s="35">
        <v>90012</v>
      </c>
      <c r="AP15" s="35">
        <v>201676</v>
      </c>
      <c r="AQ15" s="35">
        <v>194917</v>
      </c>
      <c r="AR15" s="129">
        <v>62900</v>
      </c>
      <c r="AS15" s="8">
        <v>177156</v>
      </c>
      <c r="AT15" s="8">
        <v>3500000</v>
      </c>
      <c r="AU15" s="8">
        <v>5000000</v>
      </c>
      <c r="AV15" s="8">
        <v>2500000</v>
      </c>
      <c r="AW15" s="152">
        <f t="shared" ref="AW15:AW78" si="2">+IFERROR((SUM(AM15:AQ15)+SUM(X15:X15))/AL15,"-")</f>
        <v>4.1495614139438329E-2</v>
      </c>
      <c r="AX15" s="214" t="s">
        <v>541</v>
      </c>
      <c r="AY15" s="58" t="s">
        <v>25</v>
      </c>
      <c r="AZ15" s="155" t="s">
        <v>477</v>
      </c>
      <c r="BA15" s="155" t="s">
        <v>537</v>
      </c>
      <c r="BB15" s="75" t="str">
        <f t="shared" ref="BB15:BB78" si="3">IF(AJ15=AR15,"SI",IF(AR15&lt;&gt;AJ15,"JUSTIFICAR DIFERENCIA"))</f>
        <v>SI</v>
      </c>
      <c r="BC15" s="76" t="str">
        <f t="shared" ref="BC15:BC78" si="4">IF(AR15&lt;&gt;AJ15,AR15-AJ15,"NO")</f>
        <v>NO</v>
      </c>
    </row>
    <row r="16" spans="1:55" ht="105" x14ac:dyDescent="0.25">
      <c r="A16" s="32">
        <v>30400279</v>
      </c>
      <c r="B16" s="28" t="s">
        <v>435</v>
      </c>
      <c r="C16" s="28" t="s">
        <v>83</v>
      </c>
      <c r="D16" s="25" t="s">
        <v>223</v>
      </c>
      <c r="E16" s="23" t="s">
        <v>35</v>
      </c>
      <c r="F16" s="23" t="s">
        <v>35</v>
      </c>
      <c r="G16" s="23" t="s">
        <v>23</v>
      </c>
      <c r="H16" s="78" t="s">
        <v>24</v>
      </c>
      <c r="I16" s="79">
        <v>24533</v>
      </c>
      <c r="J16" s="79">
        <v>10303</v>
      </c>
      <c r="K16" s="80">
        <f t="shared" si="0"/>
        <v>0.41996494517588556</v>
      </c>
      <c r="L16" s="79">
        <v>115</v>
      </c>
      <c r="M16" s="79" t="s">
        <v>66</v>
      </c>
      <c r="N16" s="79">
        <v>1</v>
      </c>
      <c r="O16" s="192" t="s">
        <v>3</v>
      </c>
      <c r="P16" s="193" t="s">
        <v>3</v>
      </c>
      <c r="Q16" s="78" t="s">
        <v>69</v>
      </c>
      <c r="R16" s="82">
        <v>11043500</v>
      </c>
      <c r="S16" s="83">
        <v>43480</v>
      </c>
      <c r="T16" s="162">
        <v>44780</v>
      </c>
      <c r="U16" s="163">
        <v>0.75790000000000002</v>
      </c>
      <c r="V16" s="27" t="s">
        <v>262</v>
      </c>
      <c r="W16" s="35">
        <v>267704</v>
      </c>
      <c r="X16" s="35">
        <v>0</v>
      </c>
      <c r="Y16" s="35">
        <v>0</v>
      </c>
      <c r="Z16" s="8">
        <v>0</v>
      </c>
      <c r="AA16" s="8">
        <v>0</v>
      </c>
      <c r="AB16" s="8">
        <v>0</v>
      </c>
      <c r="AC16" s="8">
        <v>0</v>
      </c>
      <c r="AD16" s="8">
        <v>0</v>
      </c>
      <c r="AE16" s="8">
        <v>0</v>
      </c>
      <c r="AF16" s="8">
        <v>0</v>
      </c>
      <c r="AG16" s="8">
        <v>0</v>
      </c>
      <c r="AH16" s="8">
        <v>0</v>
      </c>
      <c r="AI16" s="8">
        <v>267704</v>
      </c>
      <c r="AJ16" s="130">
        <f t="shared" ref="AJ16:AJ79" si="5">SUM(X16:AI16)</f>
        <v>267704</v>
      </c>
      <c r="AK16" s="131">
        <f>IFERROR(ROUND(SUM($X16:X16)/W16,3),"-")</f>
        <v>0</v>
      </c>
      <c r="AL16" s="146">
        <f t="shared" si="1"/>
        <v>9248477</v>
      </c>
      <c r="AM16" s="35">
        <v>0</v>
      </c>
      <c r="AN16" s="35">
        <v>0</v>
      </c>
      <c r="AO16" s="35">
        <v>478649</v>
      </c>
      <c r="AP16" s="35">
        <v>341013</v>
      </c>
      <c r="AQ16" s="35">
        <v>161111</v>
      </c>
      <c r="AR16" s="129">
        <v>267704</v>
      </c>
      <c r="AS16" s="8">
        <v>5000000</v>
      </c>
      <c r="AT16" s="8">
        <v>3000000</v>
      </c>
      <c r="AU16" s="8">
        <v>0</v>
      </c>
      <c r="AV16" s="8">
        <v>0</v>
      </c>
      <c r="AW16" s="152">
        <f t="shared" si="2"/>
        <v>0.10604697400447663</v>
      </c>
      <c r="AX16" s="214" t="s">
        <v>543</v>
      </c>
      <c r="AY16" s="58" t="s">
        <v>25</v>
      </c>
      <c r="AZ16" s="155" t="s">
        <v>477</v>
      </c>
      <c r="BA16" s="155" t="s">
        <v>537</v>
      </c>
      <c r="BB16" s="75" t="str">
        <f t="shared" si="3"/>
        <v>SI</v>
      </c>
      <c r="BC16" s="76" t="str">
        <f t="shared" si="4"/>
        <v>NO</v>
      </c>
    </row>
    <row r="17" spans="1:55" ht="45" x14ac:dyDescent="0.25">
      <c r="A17" s="32">
        <v>30107162</v>
      </c>
      <c r="B17" s="28" t="s">
        <v>503</v>
      </c>
      <c r="C17" s="28" t="s">
        <v>83</v>
      </c>
      <c r="D17" s="25" t="s">
        <v>223</v>
      </c>
      <c r="E17" s="23" t="s">
        <v>37</v>
      </c>
      <c r="F17" s="23" t="s">
        <v>89</v>
      </c>
      <c r="G17" s="23" t="s">
        <v>22</v>
      </c>
      <c r="H17" s="78" t="s">
        <v>24</v>
      </c>
      <c r="I17" s="79">
        <v>17526</v>
      </c>
      <c r="J17" s="79">
        <v>5608</v>
      </c>
      <c r="K17" s="80">
        <f t="shared" si="0"/>
        <v>0.3199817414127582</v>
      </c>
      <c r="L17" s="79">
        <v>28</v>
      </c>
      <c r="M17" s="78" t="s">
        <v>66</v>
      </c>
      <c r="N17" s="79">
        <v>12</v>
      </c>
      <c r="O17" s="81" t="s">
        <v>219</v>
      </c>
      <c r="P17" s="78" t="s">
        <v>224</v>
      </c>
      <c r="Q17" s="78" t="s">
        <v>69</v>
      </c>
      <c r="R17" s="82">
        <v>39622129</v>
      </c>
      <c r="S17" s="85">
        <v>44440</v>
      </c>
      <c r="T17" s="164">
        <v>45536</v>
      </c>
      <c r="U17" s="163">
        <v>0</v>
      </c>
      <c r="V17" s="27" t="s">
        <v>262</v>
      </c>
      <c r="W17" s="35">
        <v>585000</v>
      </c>
      <c r="X17" s="35">
        <v>0</v>
      </c>
      <c r="Y17" s="35">
        <v>0</v>
      </c>
      <c r="Z17" s="8">
        <v>0</v>
      </c>
      <c r="AA17" s="8">
        <v>0</v>
      </c>
      <c r="AB17" s="8">
        <v>0</v>
      </c>
      <c r="AC17" s="8">
        <v>0</v>
      </c>
      <c r="AD17" s="8">
        <v>0</v>
      </c>
      <c r="AE17" s="8">
        <v>0</v>
      </c>
      <c r="AF17" s="8">
        <v>0</v>
      </c>
      <c r="AG17" s="8">
        <v>0</v>
      </c>
      <c r="AH17" s="8">
        <v>0</v>
      </c>
      <c r="AI17" s="8">
        <v>585000</v>
      </c>
      <c r="AJ17" s="130">
        <f t="shared" si="5"/>
        <v>585000</v>
      </c>
      <c r="AK17" s="131">
        <f>IFERROR(ROUND(SUM($X17:X17)/W17,3),"-")</f>
        <v>0</v>
      </c>
      <c r="AL17" s="146">
        <f t="shared" si="1"/>
        <v>30647382</v>
      </c>
      <c r="AM17" s="35">
        <v>0</v>
      </c>
      <c r="AN17" s="35">
        <v>1</v>
      </c>
      <c r="AO17" s="35">
        <v>882203</v>
      </c>
      <c r="AP17" s="35">
        <v>1803843</v>
      </c>
      <c r="AQ17" s="35">
        <v>390335</v>
      </c>
      <c r="AR17" s="129">
        <v>585000</v>
      </c>
      <c r="AS17" s="8">
        <v>5349000</v>
      </c>
      <c r="AT17" s="8">
        <v>4637000</v>
      </c>
      <c r="AU17" s="8">
        <v>9000000</v>
      </c>
      <c r="AV17" s="8">
        <v>8000000</v>
      </c>
      <c r="AW17" s="152">
        <f t="shared" si="2"/>
        <v>0.10037992804736144</v>
      </c>
      <c r="AX17" s="214" t="s">
        <v>554</v>
      </c>
      <c r="AY17" s="58" t="s">
        <v>25</v>
      </c>
      <c r="AZ17" s="155" t="s">
        <v>477</v>
      </c>
      <c r="BA17" s="155" t="s">
        <v>537</v>
      </c>
      <c r="BB17" s="75" t="str">
        <f t="shared" si="3"/>
        <v>SI</v>
      </c>
      <c r="BC17" s="76" t="str">
        <f t="shared" si="4"/>
        <v>NO</v>
      </c>
    </row>
    <row r="18" spans="1:55" ht="90" x14ac:dyDescent="0.25">
      <c r="A18" s="32">
        <v>30483134</v>
      </c>
      <c r="B18" s="28" t="s">
        <v>436</v>
      </c>
      <c r="C18" s="28" t="s">
        <v>83</v>
      </c>
      <c r="D18" s="25" t="s">
        <v>223</v>
      </c>
      <c r="E18" s="23" t="s">
        <v>45</v>
      </c>
      <c r="F18" s="23" t="s">
        <v>96</v>
      </c>
      <c r="G18" s="23" t="s">
        <v>22</v>
      </c>
      <c r="H18" s="78" t="s">
        <v>24</v>
      </c>
      <c r="I18" s="79">
        <v>23612</v>
      </c>
      <c r="J18" s="79">
        <v>8028</v>
      </c>
      <c r="K18" s="80">
        <f t="shared" si="0"/>
        <v>0.33999661189225816</v>
      </c>
      <c r="L18" s="79">
        <v>143</v>
      </c>
      <c r="M18" s="78" t="s">
        <v>66</v>
      </c>
      <c r="N18" s="79">
        <v>10</v>
      </c>
      <c r="O18" s="192" t="s">
        <v>65</v>
      </c>
      <c r="P18" s="193" t="s">
        <v>64</v>
      </c>
      <c r="Q18" s="78" t="s">
        <v>69</v>
      </c>
      <c r="R18" s="82">
        <v>3676943</v>
      </c>
      <c r="S18" s="83">
        <v>43433</v>
      </c>
      <c r="T18" s="162">
        <v>44093</v>
      </c>
      <c r="U18" s="163">
        <v>0.96809999999999996</v>
      </c>
      <c r="V18" s="27" t="s">
        <v>262</v>
      </c>
      <c r="W18" s="35">
        <v>144586</v>
      </c>
      <c r="X18" s="35">
        <v>0</v>
      </c>
      <c r="Y18" s="35">
        <v>0</v>
      </c>
      <c r="Z18" s="8">
        <v>0</v>
      </c>
      <c r="AA18" s="8">
        <v>144586</v>
      </c>
      <c r="AB18" s="8">
        <v>0</v>
      </c>
      <c r="AC18" s="8">
        <v>0</v>
      </c>
      <c r="AD18" s="8">
        <v>0</v>
      </c>
      <c r="AE18" s="8">
        <v>0</v>
      </c>
      <c r="AF18" s="8">
        <v>0</v>
      </c>
      <c r="AG18" s="8">
        <v>0</v>
      </c>
      <c r="AH18" s="8">
        <v>0</v>
      </c>
      <c r="AI18" s="8">
        <v>0</v>
      </c>
      <c r="AJ18" s="130">
        <f t="shared" si="5"/>
        <v>144586</v>
      </c>
      <c r="AK18" s="131">
        <f>IFERROR(ROUND(SUM($X18:X18)/W18,3),"-")</f>
        <v>0</v>
      </c>
      <c r="AL18" s="146">
        <f t="shared" si="1"/>
        <v>4497171</v>
      </c>
      <c r="AM18" s="35">
        <v>0</v>
      </c>
      <c r="AN18" s="35">
        <v>1</v>
      </c>
      <c r="AO18" s="35">
        <v>2039214</v>
      </c>
      <c r="AP18" s="35">
        <v>1121326</v>
      </c>
      <c r="AQ18" s="35">
        <v>1192044</v>
      </c>
      <c r="AR18" s="129">
        <v>144586</v>
      </c>
      <c r="AS18" s="8">
        <v>0</v>
      </c>
      <c r="AT18" s="8">
        <v>0</v>
      </c>
      <c r="AU18" s="8">
        <v>0</v>
      </c>
      <c r="AV18" s="8">
        <v>0</v>
      </c>
      <c r="AW18" s="152">
        <f t="shared" si="2"/>
        <v>0.96784956587152238</v>
      </c>
      <c r="AX18" s="214" t="s">
        <v>544</v>
      </c>
      <c r="AY18" s="58" t="s">
        <v>25</v>
      </c>
      <c r="AZ18" s="155" t="s">
        <v>477</v>
      </c>
      <c r="BA18" s="155" t="s">
        <v>537</v>
      </c>
      <c r="BB18" s="75" t="str">
        <f t="shared" si="3"/>
        <v>SI</v>
      </c>
      <c r="BC18" s="76" t="str">
        <f t="shared" si="4"/>
        <v>NO</v>
      </c>
    </row>
    <row r="19" spans="1:55" ht="105" x14ac:dyDescent="0.25">
      <c r="A19" s="32">
        <v>30276122</v>
      </c>
      <c r="B19" s="24" t="s">
        <v>351</v>
      </c>
      <c r="C19" s="28" t="s">
        <v>83</v>
      </c>
      <c r="D19" s="25" t="s">
        <v>223</v>
      </c>
      <c r="E19" s="23" t="s">
        <v>228</v>
      </c>
      <c r="F19" s="23" t="s">
        <v>228</v>
      </c>
      <c r="G19" s="23" t="s">
        <v>22</v>
      </c>
      <c r="H19" s="78" t="s">
        <v>24</v>
      </c>
      <c r="I19" s="79">
        <v>9722</v>
      </c>
      <c r="J19" s="79">
        <v>4277</v>
      </c>
      <c r="K19" s="80">
        <f t="shared" si="0"/>
        <v>0.43993005554412673</v>
      </c>
      <c r="L19" s="79">
        <v>30</v>
      </c>
      <c r="M19" s="79" t="s">
        <v>66</v>
      </c>
      <c r="N19" s="79">
        <v>16</v>
      </c>
      <c r="O19" s="192" t="s">
        <v>3</v>
      </c>
      <c r="P19" s="193" t="s">
        <v>67</v>
      </c>
      <c r="Q19" s="78" t="s">
        <v>69</v>
      </c>
      <c r="R19" s="82">
        <v>10168743</v>
      </c>
      <c r="S19" s="83">
        <v>43294</v>
      </c>
      <c r="T19" s="162">
        <v>44194</v>
      </c>
      <c r="U19" s="163">
        <v>0.34499999999999997</v>
      </c>
      <c r="V19" s="27" t="s">
        <v>262</v>
      </c>
      <c r="W19" s="35">
        <v>0</v>
      </c>
      <c r="X19" s="35">
        <v>0</v>
      </c>
      <c r="Y19" s="35">
        <v>0</v>
      </c>
      <c r="Z19" s="8">
        <v>0</v>
      </c>
      <c r="AA19" s="8">
        <v>0</v>
      </c>
      <c r="AB19" s="8">
        <v>0</v>
      </c>
      <c r="AC19" s="8">
        <v>0</v>
      </c>
      <c r="AD19" s="8">
        <v>0</v>
      </c>
      <c r="AE19" s="8">
        <v>0</v>
      </c>
      <c r="AF19" s="8">
        <v>0</v>
      </c>
      <c r="AG19" s="8">
        <v>0</v>
      </c>
      <c r="AH19" s="8">
        <v>0</v>
      </c>
      <c r="AI19" s="8">
        <v>0</v>
      </c>
      <c r="AJ19" s="130">
        <f t="shared" si="5"/>
        <v>0</v>
      </c>
      <c r="AK19" s="131" t="str">
        <f>IFERROR(ROUND(SUM($X19:X19)/W19,3),"-")</f>
        <v>-</v>
      </c>
      <c r="AL19" s="146">
        <f t="shared" si="1"/>
        <v>5077256</v>
      </c>
      <c r="AM19" s="35">
        <v>0</v>
      </c>
      <c r="AN19" s="35">
        <v>105807</v>
      </c>
      <c r="AO19" s="35">
        <v>2578896</v>
      </c>
      <c r="AP19" s="35">
        <v>95997</v>
      </c>
      <c r="AQ19" s="35">
        <v>60423</v>
      </c>
      <c r="AR19" s="129">
        <v>0</v>
      </c>
      <c r="AS19" s="8">
        <v>2236133</v>
      </c>
      <c r="AT19" s="8">
        <v>0</v>
      </c>
      <c r="AU19" s="8">
        <v>0</v>
      </c>
      <c r="AV19" s="8">
        <v>0</v>
      </c>
      <c r="AW19" s="152">
        <f t="shared" si="2"/>
        <v>0.55957844158340642</v>
      </c>
      <c r="AX19" s="214" t="s">
        <v>545</v>
      </c>
      <c r="AY19" s="58" t="s">
        <v>25</v>
      </c>
      <c r="AZ19" s="155" t="s">
        <v>477</v>
      </c>
      <c r="BA19" s="155" t="s">
        <v>502</v>
      </c>
      <c r="BB19" s="75" t="str">
        <f t="shared" si="3"/>
        <v>SI</v>
      </c>
      <c r="BC19" s="76" t="str">
        <f t="shared" si="4"/>
        <v>NO</v>
      </c>
    </row>
    <row r="20" spans="1:55" ht="75" x14ac:dyDescent="0.25">
      <c r="A20" s="32">
        <v>30081385</v>
      </c>
      <c r="B20" s="24" t="s">
        <v>330</v>
      </c>
      <c r="C20" s="28" t="s">
        <v>83</v>
      </c>
      <c r="D20" s="25" t="s">
        <v>223</v>
      </c>
      <c r="E20" s="23" t="s">
        <v>62</v>
      </c>
      <c r="F20" s="23" t="s">
        <v>250</v>
      </c>
      <c r="G20" s="23" t="s">
        <v>22</v>
      </c>
      <c r="H20" s="78" t="s">
        <v>24</v>
      </c>
      <c r="I20" s="79">
        <v>294026</v>
      </c>
      <c r="J20" s="79">
        <v>79543</v>
      </c>
      <c r="K20" s="80">
        <f t="shared" si="0"/>
        <v>0.27053049730295958</v>
      </c>
      <c r="L20" s="79">
        <v>241</v>
      </c>
      <c r="M20" s="78" t="s">
        <v>66</v>
      </c>
      <c r="N20" s="79">
        <v>21</v>
      </c>
      <c r="O20" s="192" t="s">
        <v>3</v>
      </c>
      <c r="P20" s="193" t="s">
        <v>3</v>
      </c>
      <c r="Q20" s="78" t="s">
        <v>69</v>
      </c>
      <c r="R20" s="82">
        <v>10474789</v>
      </c>
      <c r="S20" s="83">
        <v>43424</v>
      </c>
      <c r="T20" s="162">
        <v>44264</v>
      </c>
      <c r="U20" s="163">
        <v>0.75</v>
      </c>
      <c r="V20" s="27" t="s">
        <v>262</v>
      </c>
      <c r="W20" s="35">
        <v>51500</v>
      </c>
      <c r="X20" s="35">
        <v>0</v>
      </c>
      <c r="Y20" s="35">
        <v>0</v>
      </c>
      <c r="Z20" s="8">
        <v>14100</v>
      </c>
      <c r="AA20" s="8">
        <v>37400</v>
      </c>
      <c r="AB20" s="8">
        <v>0</v>
      </c>
      <c r="AC20" s="8">
        <v>0</v>
      </c>
      <c r="AD20" s="8">
        <v>0</v>
      </c>
      <c r="AE20" s="8">
        <v>0</v>
      </c>
      <c r="AF20" s="8">
        <v>0</v>
      </c>
      <c r="AG20" s="8">
        <v>0</v>
      </c>
      <c r="AH20" s="8">
        <v>0</v>
      </c>
      <c r="AI20" s="8">
        <v>0</v>
      </c>
      <c r="AJ20" s="130">
        <f t="shared" si="5"/>
        <v>51500</v>
      </c>
      <c r="AK20" s="131">
        <f>IFERROR(ROUND(SUM($X20:X20)/W20,3),"-")</f>
        <v>0</v>
      </c>
      <c r="AL20" s="146">
        <f t="shared" si="1"/>
        <v>10517986</v>
      </c>
      <c r="AM20" s="35">
        <v>0</v>
      </c>
      <c r="AN20" s="35">
        <v>1</v>
      </c>
      <c r="AO20" s="35">
        <v>82125</v>
      </c>
      <c r="AP20" s="35">
        <v>238929</v>
      </c>
      <c r="AQ20" s="35">
        <v>145431</v>
      </c>
      <c r="AR20" s="129">
        <v>51500</v>
      </c>
      <c r="AS20" s="8">
        <v>1500000</v>
      </c>
      <c r="AT20" s="8">
        <v>3500000</v>
      </c>
      <c r="AU20" s="8">
        <v>3500000</v>
      </c>
      <c r="AV20" s="8">
        <v>1500000</v>
      </c>
      <c r="AW20" s="152">
        <f t="shared" si="2"/>
        <v>4.435126648770972E-2</v>
      </c>
      <c r="AX20" s="214" t="s">
        <v>544</v>
      </c>
      <c r="AY20" s="58" t="s">
        <v>24</v>
      </c>
      <c r="AZ20" s="155" t="s">
        <v>477</v>
      </c>
      <c r="BA20" s="155" t="s">
        <v>537</v>
      </c>
      <c r="BB20" s="75" t="str">
        <f t="shared" si="3"/>
        <v>SI</v>
      </c>
      <c r="BC20" s="76" t="str">
        <f t="shared" si="4"/>
        <v>NO</v>
      </c>
    </row>
    <row r="21" spans="1:55" ht="105" x14ac:dyDescent="0.25">
      <c r="A21" s="32">
        <v>30458988</v>
      </c>
      <c r="B21" s="24" t="s">
        <v>352</v>
      </c>
      <c r="C21" s="28" t="s">
        <v>83</v>
      </c>
      <c r="D21" s="25" t="s">
        <v>223</v>
      </c>
      <c r="E21" s="23" t="s">
        <v>62</v>
      </c>
      <c r="F21" s="23" t="s">
        <v>95</v>
      </c>
      <c r="G21" s="23" t="s">
        <v>22</v>
      </c>
      <c r="H21" s="78" t="s">
        <v>24</v>
      </c>
      <c r="I21" s="79">
        <v>108636</v>
      </c>
      <c r="J21" s="79">
        <v>77147</v>
      </c>
      <c r="K21" s="80">
        <f t="shared" si="0"/>
        <v>0.71014212599874815</v>
      </c>
      <c r="L21" s="79">
        <v>440</v>
      </c>
      <c r="M21" s="78" t="s">
        <v>66</v>
      </c>
      <c r="N21" s="79">
        <v>18</v>
      </c>
      <c r="O21" s="81" t="s">
        <v>65</v>
      </c>
      <c r="P21" s="78" t="s">
        <v>64</v>
      </c>
      <c r="Q21" s="78" t="s">
        <v>69</v>
      </c>
      <c r="R21" s="82">
        <v>3554214</v>
      </c>
      <c r="S21" s="83">
        <v>43392</v>
      </c>
      <c r="T21" s="162">
        <v>45017</v>
      </c>
      <c r="U21" s="163">
        <v>1</v>
      </c>
      <c r="V21" s="27" t="s">
        <v>262</v>
      </c>
      <c r="W21" s="35">
        <v>426006</v>
      </c>
      <c r="X21" s="35">
        <v>0</v>
      </c>
      <c r="Y21" s="35">
        <v>0</v>
      </c>
      <c r="Z21" s="8">
        <v>0</v>
      </c>
      <c r="AA21" s="8">
        <v>0</v>
      </c>
      <c r="AB21" s="8">
        <v>0</v>
      </c>
      <c r="AC21" s="8">
        <v>0</v>
      </c>
      <c r="AD21" s="8">
        <v>0</v>
      </c>
      <c r="AE21" s="8">
        <v>0</v>
      </c>
      <c r="AF21" s="8">
        <v>22500</v>
      </c>
      <c r="AG21" s="8">
        <v>138050</v>
      </c>
      <c r="AH21" s="8">
        <v>135550</v>
      </c>
      <c r="AI21" s="8">
        <v>129906</v>
      </c>
      <c r="AJ21" s="130">
        <f t="shared" si="5"/>
        <v>426006</v>
      </c>
      <c r="AK21" s="131">
        <f>IFERROR(ROUND(SUM($X21:X21)/W21,3),"-")</f>
        <v>0</v>
      </c>
      <c r="AL21" s="146">
        <f t="shared" si="1"/>
        <v>6895172</v>
      </c>
      <c r="AM21" s="35">
        <v>0</v>
      </c>
      <c r="AN21" s="35">
        <v>1</v>
      </c>
      <c r="AO21" s="35">
        <v>1280748</v>
      </c>
      <c r="AP21" s="35">
        <v>2614651</v>
      </c>
      <c r="AQ21" s="35">
        <v>1879549</v>
      </c>
      <c r="AR21" s="129">
        <v>426006</v>
      </c>
      <c r="AS21" s="8">
        <v>694217</v>
      </c>
      <c r="AT21" s="8">
        <v>0</v>
      </c>
      <c r="AU21" s="8">
        <v>0</v>
      </c>
      <c r="AV21" s="8">
        <v>0</v>
      </c>
      <c r="AW21" s="152">
        <f t="shared" si="2"/>
        <v>0.8375351622845667</v>
      </c>
      <c r="AX21" s="214" t="s">
        <v>546</v>
      </c>
      <c r="AY21" s="58" t="s">
        <v>24</v>
      </c>
      <c r="AZ21" s="155" t="s">
        <v>477</v>
      </c>
      <c r="BA21" s="155" t="s">
        <v>537</v>
      </c>
      <c r="BB21" s="75" t="str">
        <f t="shared" si="3"/>
        <v>SI</v>
      </c>
      <c r="BC21" s="76" t="str">
        <f t="shared" si="4"/>
        <v>NO</v>
      </c>
    </row>
    <row r="22" spans="1:55" ht="75" x14ac:dyDescent="0.25">
      <c r="A22" s="32">
        <v>30482963</v>
      </c>
      <c r="B22" s="28" t="s">
        <v>331</v>
      </c>
      <c r="C22" s="28" t="s">
        <v>83</v>
      </c>
      <c r="D22" s="25" t="s">
        <v>223</v>
      </c>
      <c r="E22" s="23" t="s">
        <v>62</v>
      </c>
      <c r="F22" s="23" t="s">
        <v>91</v>
      </c>
      <c r="G22" s="23" t="s">
        <v>22</v>
      </c>
      <c r="H22" s="78" t="s">
        <v>24</v>
      </c>
      <c r="I22" s="79">
        <v>93652</v>
      </c>
      <c r="J22" s="79">
        <v>64225</v>
      </c>
      <c r="K22" s="80">
        <f t="shared" si="0"/>
        <v>0.68578353905949685</v>
      </c>
      <c r="L22" s="79">
        <v>264</v>
      </c>
      <c r="M22" s="78" t="s">
        <v>66</v>
      </c>
      <c r="N22" s="79">
        <v>56</v>
      </c>
      <c r="O22" s="192" t="s">
        <v>3</v>
      </c>
      <c r="P22" s="193" t="s">
        <v>3</v>
      </c>
      <c r="Q22" s="78" t="s">
        <v>69</v>
      </c>
      <c r="R22" s="82">
        <v>25030236</v>
      </c>
      <c r="S22" s="83">
        <v>43430</v>
      </c>
      <c r="T22" s="162">
        <v>44420</v>
      </c>
      <c r="U22" s="163">
        <v>0.86750000000000005</v>
      </c>
      <c r="V22" s="27" t="s">
        <v>262</v>
      </c>
      <c r="W22" s="35">
        <v>104550</v>
      </c>
      <c r="X22" s="35">
        <v>0</v>
      </c>
      <c r="Y22" s="35">
        <v>0</v>
      </c>
      <c r="Z22" s="8">
        <v>56360</v>
      </c>
      <c r="AA22" s="8">
        <v>0</v>
      </c>
      <c r="AB22" s="8">
        <v>0</v>
      </c>
      <c r="AC22" s="8">
        <v>0</v>
      </c>
      <c r="AD22" s="8">
        <v>0</v>
      </c>
      <c r="AE22" s="8">
        <v>0</v>
      </c>
      <c r="AF22" s="8">
        <v>48190</v>
      </c>
      <c r="AG22" s="8">
        <v>0</v>
      </c>
      <c r="AH22" s="8">
        <v>0</v>
      </c>
      <c r="AI22" s="8">
        <v>0</v>
      </c>
      <c r="AJ22" s="130">
        <f t="shared" si="5"/>
        <v>104550</v>
      </c>
      <c r="AK22" s="131">
        <f>IFERROR(ROUND(SUM($X22:X22)/W22,3),"-")</f>
        <v>0</v>
      </c>
      <c r="AL22" s="146">
        <f t="shared" si="1"/>
        <v>25169791</v>
      </c>
      <c r="AM22" s="35">
        <v>0</v>
      </c>
      <c r="AN22" s="35">
        <v>1</v>
      </c>
      <c r="AO22" s="35">
        <v>235101</v>
      </c>
      <c r="AP22" s="35">
        <v>553250</v>
      </c>
      <c r="AQ22" s="35">
        <v>276889</v>
      </c>
      <c r="AR22" s="129">
        <v>104550</v>
      </c>
      <c r="AS22" s="8">
        <v>1500000</v>
      </c>
      <c r="AT22" s="8">
        <v>6500000</v>
      </c>
      <c r="AU22" s="8">
        <v>9500000</v>
      </c>
      <c r="AV22" s="8">
        <v>6500000</v>
      </c>
      <c r="AW22" s="152">
        <f t="shared" si="2"/>
        <v>4.2322202834342168E-2</v>
      </c>
      <c r="AX22" s="41" t="s">
        <v>559</v>
      </c>
      <c r="AY22" s="58" t="s">
        <v>25</v>
      </c>
      <c r="AZ22" s="155" t="s">
        <v>477</v>
      </c>
      <c r="BA22" s="155" t="s">
        <v>537</v>
      </c>
      <c r="BB22" s="75" t="str">
        <f t="shared" si="3"/>
        <v>SI</v>
      </c>
      <c r="BC22" s="76" t="str">
        <f t="shared" si="4"/>
        <v>NO</v>
      </c>
    </row>
    <row r="23" spans="1:55" ht="90" x14ac:dyDescent="0.25">
      <c r="A23" s="32">
        <v>30484343</v>
      </c>
      <c r="B23" s="28" t="s">
        <v>437</v>
      </c>
      <c r="C23" s="28" t="s">
        <v>83</v>
      </c>
      <c r="D23" s="25" t="s">
        <v>223</v>
      </c>
      <c r="E23" s="23" t="s">
        <v>62</v>
      </c>
      <c r="F23" s="23" t="s">
        <v>183</v>
      </c>
      <c r="G23" s="23" t="s">
        <v>22</v>
      </c>
      <c r="H23" s="78" t="s">
        <v>24</v>
      </c>
      <c r="I23" s="79">
        <v>339458</v>
      </c>
      <c r="J23" s="79">
        <v>99436</v>
      </c>
      <c r="K23" s="80">
        <f t="shared" si="0"/>
        <v>0.29292578168727795</v>
      </c>
      <c r="L23" s="79">
        <v>462</v>
      </c>
      <c r="M23" s="79" t="s">
        <v>66</v>
      </c>
      <c r="N23" s="79">
        <v>36.799999999999997</v>
      </c>
      <c r="O23" s="192" t="s">
        <v>65</v>
      </c>
      <c r="P23" s="193" t="s">
        <v>64</v>
      </c>
      <c r="Q23" s="78" t="s">
        <v>69</v>
      </c>
      <c r="R23" s="82">
        <v>56800500</v>
      </c>
      <c r="S23" s="83">
        <v>43602</v>
      </c>
      <c r="T23" s="162">
        <v>44222</v>
      </c>
      <c r="U23" s="163">
        <v>0</v>
      </c>
      <c r="V23" s="27" t="s">
        <v>262</v>
      </c>
      <c r="W23" s="35">
        <v>0</v>
      </c>
      <c r="X23" s="35">
        <v>0</v>
      </c>
      <c r="Y23" s="35">
        <v>0</v>
      </c>
      <c r="Z23" s="8">
        <v>0</v>
      </c>
      <c r="AA23" s="8">
        <v>0</v>
      </c>
      <c r="AB23" s="8">
        <v>0</v>
      </c>
      <c r="AC23" s="8">
        <v>0</v>
      </c>
      <c r="AD23" s="8">
        <v>0</v>
      </c>
      <c r="AE23" s="8">
        <v>0</v>
      </c>
      <c r="AF23" s="8">
        <v>0</v>
      </c>
      <c r="AG23" s="8">
        <v>0</v>
      </c>
      <c r="AH23" s="8">
        <v>0</v>
      </c>
      <c r="AI23" s="8">
        <v>0</v>
      </c>
      <c r="AJ23" s="130">
        <f t="shared" si="5"/>
        <v>0</v>
      </c>
      <c r="AK23" s="131" t="str">
        <f>IFERROR(ROUND(SUM($X23:X23)/W23,3),"-")</f>
        <v>-</v>
      </c>
      <c r="AL23" s="146">
        <f t="shared" si="1"/>
        <v>56217581</v>
      </c>
      <c r="AM23" s="35">
        <v>0</v>
      </c>
      <c r="AN23" s="35">
        <v>0</v>
      </c>
      <c r="AO23" s="35">
        <v>81519</v>
      </c>
      <c r="AP23" s="35">
        <v>312611</v>
      </c>
      <c r="AQ23" s="35">
        <v>73451</v>
      </c>
      <c r="AR23" s="129">
        <v>0</v>
      </c>
      <c r="AS23" s="8">
        <v>750000</v>
      </c>
      <c r="AT23" s="8">
        <v>0</v>
      </c>
      <c r="AU23" s="8">
        <v>5000000</v>
      </c>
      <c r="AV23" s="8">
        <v>50000000</v>
      </c>
      <c r="AW23" s="152">
        <f t="shared" si="2"/>
        <v>8.3173447110789066E-3</v>
      </c>
      <c r="AX23" s="41" t="s">
        <v>542</v>
      </c>
      <c r="AY23" s="58" t="s">
        <v>25</v>
      </c>
      <c r="AZ23" s="155" t="s">
        <v>477</v>
      </c>
      <c r="BA23" s="155" t="s">
        <v>476</v>
      </c>
      <c r="BB23" s="75" t="str">
        <f t="shared" si="3"/>
        <v>SI</v>
      </c>
      <c r="BC23" s="76" t="str">
        <f t="shared" si="4"/>
        <v>NO</v>
      </c>
    </row>
    <row r="24" spans="1:55" ht="60" x14ac:dyDescent="0.25">
      <c r="A24" s="32">
        <v>20187901</v>
      </c>
      <c r="B24" s="28" t="s">
        <v>276</v>
      </c>
      <c r="C24" s="28" t="s">
        <v>83</v>
      </c>
      <c r="D24" s="25" t="s">
        <v>223</v>
      </c>
      <c r="E24" s="23" t="s">
        <v>227</v>
      </c>
      <c r="F24" s="23" t="s">
        <v>93</v>
      </c>
      <c r="G24" s="23" t="s">
        <v>22</v>
      </c>
      <c r="H24" s="78" t="s">
        <v>24</v>
      </c>
      <c r="I24" s="79">
        <v>28151</v>
      </c>
      <c r="J24" s="79">
        <v>10134</v>
      </c>
      <c r="K24" s="80">
        <f t="shared" si="0"/>
        <v>0.35998721182196014</v>
      </c>
      <c r="L24" s="79">
        <v>66</v>
      </c>
      <c r="M24" s="78" t="s">
        <v>66</v>
      </c>
      <c r="N24" s="79">
        <v>1.5</v>
      </c>
      <c r="O24" s="192" t="s">
        <v>65</v>
      </c>
      <c r="P24" s="193" t="s">
        <v>64</v>
      </c>
      <c r="Q24" s="78" t="s">
        <v>69</v>
      </c>
      <c r="R24" s="82">
        <v>19568866</v>
      </c>
      <c r="S24" s="83">
        <v>43398</v>
      </c>
      <c r="T24" s="162">
        <v>44467</v>
      </c>
      <c r="U24" s="163">
        <v>0.87870000000000004</v>
      </c>
      <c r="V24" s="27" t="s">
        <v>262</v>
      </c>
      <c r="W24" s="35">
        <v>0</v>
      </c>
      <c r="X24" s="35">
        <v>0</v>
      </c>
      <c r="Y24" s="35">
        <v>0</v>
      </c>
      <c r="Z24" s="8">
        <v>0</v>
      </c>
      <c r="AA24" s="8">
        <v>0</v>
      </c>
      <c r="AB24" s="8">
        <v>0</v>
      </c>
      <c r="AC24" s="8">
        <v>0</v>
      </c>
      <c r="AD24" s="8">
        <v>0</v>
      </c>
      <c r="AE24" s="8">
        <v>0</v>
      </c>
      <c r="AF24" s="8">
        <v>0</v>
      </c>
      <c r="AG24" s="8">
        <v>0</v>
      </c>
      <c r="AH24" s="8">
        <v>0</v>
      </c>
      <c r="AI24" s="8">
        <v>0</v>
      </c>
      <c r="AJ24" s="130">
        <f t="shared" si="5"/>
        <v>0</v>
      </c>
      <c r="AK24" s="131" t="str">
        <f>IFERROR(ROUND(SUM($X24:X24)/W24,3),"-")</f>
        <v>-</v>
      </c>
      <c r="AL24" s="146">
        <f t="shared" si="1"/>
        <v>25404024</v>
      </c>
      <c r="AM24" s="35">
        <v>0</v>
      </c>
      <c r="AN24" s="35">
        <v>1</v>
      </c>
      <c r="AO24" s="35">
        <v>5986285</v>
      </c>
      <c r="AP24" s="35">
        <v>9507913</v>
      </c>
      <c r="AQ24" s="35">
        <v>9909825</v>
      </c>
      <c r="AR24" s="129">
        <v>0</v>
      </c>
      <c r="AS24" s="8">
        <v>0</v>
      </c>
      <c r="AT24" s="8">
        <v>0</v>
      </c>
      <c r="AU24" s="8">
        <v>0</v>
      </c>
      <c r="AV24" s="8">
        <v>0</v>
      </c>
      <c r="AW24" s="152">
        <f t="shared" si="2"/>
        <v>1</v>
      </c>
      <c r="AX24" s="41" t="s">
        <v>542</v>
      </c>
      <c r="AY24" s="58" t="s">
        <v>25</v>
      </c>
      <c r="AZ24" s="155" t="s">
        <v>477</v>
      </c>
      <c r="BA24" s="155" t="s">
        <v>476</v>
      </c>
      <c r="BB24" s="75" t="str">
        <f t="shared" si="3"/>
        <v>SI</v>
      </c>
      <c r="BC24" s="76" t="str">
        <f t="shared" si="4"/>
        <v>NO</v>
      </c>
    </row>
    <row r="25" spans="1:55" ht="135" x14ac:dyDescent="0.25">
      <c r="A25" s="32">
        <v>30400090</v>
      </c>
      <c r="B25" s="28" t="s">
        <v>438</v>
      </c>
      <c r="C25" s="28" t="s">
        <v>83</v>
      </c>
      <c r="D25" s="25" t="s">
        <v>33</v>
      </c>
      <c r="E25" s="23" t="s">
        <v>52</v>
      </c>
      <c r="F25" s="23" t="s">
        <v>94</v>
      </c>
      <c r="G25" s="23" t="s">
        <v>22</v>
      </c>
      <c r="H25" s="78" t="s">
        <v>24</v>
      </c>
      <c r="I25" s="79">
        <v>53262</v>
      </c>
      <c r="J25" s="79">
        <v>6924</v>
      </c>
      <c r="K25" s="80">
        <f t="shared" si="0"/>
        <v>0.12999887349329728</v>
      </c>
      <c r="L25" s="79">
        <v>15</v>
      </c>
      <c r="M25" s="78" t="s">
        <v>66</v>
      </c>
      <c r="N25" s="79">
        <v>12</v>
      </c>
      <c r="O25" s="81" t="s">
        <v>3</v>
      </c>
      <c r="P25" s="78" t="s">
        <v>3</v>
      </c>
      <c r="Q25" s="78" t="s">
        <v>69</v>
      </c>
      <c r="R25" s="82">
        <v>5125547</v>
      </c>
      <c r="S25" s="83">
        <v>44023</v>
      </c>
      <c r="T25" s="162">
        <v>44573</v>
      </c>
      <c r="U25" s="163">
        <v>0.79800000000000004</v>
      </c>
      <c r="V25" s="27" t="s">
        <v>262</v>
      </c>
      <c r="W25" s="35">
        <v>956144</v>
      </c>
      <c r="X25" s="35">
        <v>0</v>
      </c>
      <c r="Y25" s="35">
        <v>644000</v>
      </c>
      <c r="Z25" s="8">
        <v>179795</v>
      </c>
      <c r="AA25" s="8">
        <v>0</v>
      </c>
      <c r="AB25" s="8">
        <v>0</v>
      </c>
      <c r="AC25" s="8">
        <v>132349</v>
      </c>
      <c r="AD25" s="8">
        <v>0</v>
      </c>
      <c r="AE25" s="8">
        <v>0</v>
      </c>
      <c r="AF25" s="8">
        <v>0</v>
      </c>
      <c r="AG25" s="8">
        <v>0</v>
      </c>
      <c r="AH25" s="8">
        <v>0</v>
      </c>
      <c r="AI25" s="8">
        <v>0</v>
      </c>
      <c r="AJ25" s="130">
        <f t="shared" si="5"/>
        <v>956144</v>
      </c>
      <c r="AK25" s="131">
        <f>IFERROR(ROUND(SUM($X25:X25)/W25,3),"-")</f>
        <v>0</v>
      </c>
      <c r="AL25" s="146">
        <f t="shared" si="1"/>
        <v>5398300</v>
      </c>
      <c r="AM25" s="35">
        <v>496239</v>
      </c>
      <c r="AN25" s="35">
        <v>92356</v>
      </c>
      <c r="AO25" s="35">
        <v>247</v>
      </c>
      <c r="AP25" s="35">
        <v>995318</v>
      </c>
      <c r="AQ25" s="35">
        <v>2857996</v>
      </c>
      <c r="AR25" s="129">
        <v>956144</v>
      </c>
      <c r="AS25" s="8">
        <v>0</v>
      </c>
      <c r="AT25" s="8">
        <v>0</v>
      </c>
      <c r="AU25" s="8">
        <v>0</v>
      </c>
      <c r="AV25" s="8">
        <v>0</v>
      </c>
      <c r="AW25" s="152">
        <f t="shared" si="2"/>
        <v>0.82288053646518344</v>
      </c>
      <c r="AX25" s="41" t="s">
        <v>559</v>
      </c>
      <c r="AY25" s="58" t="s">
        <v>25</v>
      </c>
      <c r="AZ25" s="155" t="s">
        <v>477</v>
      </c>
      <c r="BA25" s="155" t="s">
        <v>537</v>
      </c>
      <c r="BB25" s="75" t="str">
        <f t="shared" si="3"/>
        <v>SI</v>
      </c>
      <c r="BC25" s="76" t="str">
        <f t="shared" si="4"/>
        <v>NO</v>
      </c>
    </row>
    <row r="26" spans="1:55" ht="120" x14ac:dyDescent="0.25">
      <c r="A26" s="32">
        <v>30080831</v>
      </c>
      <c r="B26" s="24" t="s">
        <v>332</v>
      </c>
      <c r="C26" s="28" t="s">
        <v>83</v>
      </c>
      <c r="D26" s="25" t="s">
        <v>33</v>
      </c>
      <c r="E26" s="23" t="s">
        <v>225</v>
      </c>
      <c r="F26" s="23" t="s">
        <v>90</v>
      </c>
      <c r="G26" s="23" t="s">
        <v>22</v>
      </c>
      <c r="H26" s="78" t="s">
        <v>24</v>
      </c>
      <c r="I26" s="79">
        <v>17413</v>
      </c>
      <c r="J26" s="79">
        <v>2437</v>
      </c>
      <c r="K26" s="80">
        <f t="shared" si="0"/>
        <v>0.13995290874633895</v>
      </c>
      <c r="L26" s="79">
        <v>13</v>
      </c>
      <c r="M26" s="78" t="s">
        <v>66</v>
      </c>
      <c r="N26" s="79">
        <v>13</v>
      </c>
      <c r="O26" s="81" t="s">
        <v>3</v>
      </c>
      <c r="P26" s="78" t="s">
        <v>3</v>
      </c>
      <c r="Q26" s="78" t="s">
        <v>69</v>
      </c>
      <c r="R26" s="82">
        <v>28600582</v>
      </c>
      <c r="S26" s="83">
        <v>43894</v>
      </c>
      <c r="T26" s="162">
        <v>44689</v>
      </c>
      <c r="U26" s="163">
        <v>0.83</v>
      </c>
      <c r="V26" s="27" t="s">
        <v>262</v>
      </c>
      <c r="W26" s="35">
        <v>4718777</v>
      </c>
      <c r="X26" s="35">
        <v>0</v>
      </c>
      <c r="Y26" s="35">
        <v>1578232</v>
      </c>
      <c r="Z26" s="8">
        <v>708629</v>
      </c>
      <c r="AA26" s="8">
        <v>700884</v>
      </c>
      <c r="AB26" s="8">
        <v>25684</v>
      </c>
      <c r="AC26" s="8">
        <v>569843</v>
      </c>
      <c r="AD26" s="8">
        <v>500610</v>
      </c>
      <c r="AE26" s="8">
        <v>112595</v>
      </c>
      <c r="AF26" s="8">
        <v>677687</v>
      </c>
      <c r="AG26" s="8">
        <v>0</v>
      </c>
      <c r="AH26" s="8">
        <v>0</v>
      </c>
      <c r="AI26" s="8">
        <v>55932</v>
      </c>
      <c r="AJ26" s="130">
        <f t="shared" si="5"/>
        <v>4930096</v>
      </c>
      <c r="AK26" s="131">
        <f>IFERROR(ROUND(SUM($X26:X26)/W26,3),"-")</f>
        <v>0</v>
      </c>
      <c r="AL26" s="146">
        <f t="shared" si="1"/>
        <v>32703510</v>
      </c>
      <c r="AM26" s="35">
        <v>0</v>
      </c>
      <c r="AN26" s="35">
        <v>1</v>
      </c>
      <c r="AO26" s="35">
        <v>640865</v>
      </c>
      <c r="AP26" s="35">
        <v>3553671</v>
      </c>
      <c r="AQ26" s="35">
        <v>6879877</v>
      </c>
      <c r="AR26" s="129">
        <v>4929096</v>
      </c>
      <c r="AS26" s="8">
        <v>5360000</v>
      </c>
      <c r="AT26" s="8">
        <v>6340000</v>
      </c>
      <c r="AU26" s="8">
        <v>5000000</v>
      </c>
      <c r="AV26" s="8">
        <v>0</v>
      </c>
      <c r="AW26" s="152">
        <f t="shared" si="2"/>
        <v>0.33863074636331086</v>
      </c>
      <c r="AX26" s="41" t="s">
        <v>560</v>
      </c>
      <c r="AY26" s="58" t="s">
        <v>24</v>
      </c>
      <c r="AZ26" s="155" t="s">
        <v>477</v>
      </c>
      <c r="BA26" s="155" t="s">
        <v>537</v>
      </c>
      <c r="BB26" s="75" t="str">
        <f t="shared" si="3"/>
        <v>JUSTIFICAR DIFERENCIA</v>
      </c>
      <c r="BC26" s="76">
        <f t="shared" si="4"/>
        <v>-1000</v>
      </c>
    </row>
    <row r="27" spans="1:55" ht="90" x14ac:dyDescent="0.25">
      <c r="A27" s="32">
        <v>30083093</v>
      </c>
      <c r="B27" s="24" t="s">
        <v>439</v>
      </c>
      <c r="C27" s="28" t="s">
        <v>83</v>
      </c>
      <c r="D27" s="25" t="s">
        <v>33</v>
      </c>
      <c r="E27" s="23" t="s">
        <v>225</v>
      </c>
      <c r="F27" s="23" t="s">
        <v>251</v>
      </c>
      <c r="G27" s="23" t="s">
        <v>22</v>
      </c>
      <c r="H27" s="78" t="s">
        <v>24</v>
      </c>
      <c r="I27" s="79">
        <v>17413</v>
      </c>
      <c r="J27" s="79">
        <v>2437</v>
      </c>
      <c r="K27" s="80">
        <f t="shared" si="0"/>
        <v>0.13995290874633895</v>
      </c>
      <c r="L27" s="79">
        <v>13</v>
      </c>
      <c r="M27" s="78" t="s">
        <v>66</v>
      </c>
      <c r="N27" s="79">
        <v>13</v>
      </c>
      <c r="O27" s="81" t="s">
        <v>65</v>
      </c>
      <c r="P27" s="78" t="s">
        <v>64</v>
      </c>
      <c r="Q27" s="78" t="s">
        <v>68</v>
      </c>
      <c r="R27" s="82">
        <v>5795212</v>
      </c>
      <c r="S27" s="83">
        <v>42866</v>
      </c>
      <c r="T27" s="162">
        <v>43770</v>
      </c>
      <c r="U27" s="163">
        <v>1</v>
      </c>
      <c r="V27" s="27" t="s">
        <v>262</v>
      </c>
      <c r="W27" s="35">
        <v>0</v>
      </c>
      <c r="X27" s="35">
        <v>0</v>
      </c>
      <c r="Y27" s="35">
        <v>0</v>
      </c>
      <c r="Z27" s="8">
        <v>0</v>
      </c>
      <c r="AA27" s="8">
        <v>0</v>
      </c>
      <c r="AB27" s="8">
        <v>0</v>
      </c>
      <c r="AC27" s="8">
        <v>0</v>
      </c>
      <c r="AD27" s="8">
        <v>0</v>
      </c>
      <c r="AE27" s="8">
        <v>0</v>
      </c>
      <c r="AF27" s="8">
        <v>0</v>
      </c>
      <c r="AG27" s="8">
        <v>0</v>
      </c>
      <c r="AH27" s="8">
        <v>0</v>
      </c>
      <c r="AI27" s="8">
        <v>0</v>
      </c>
      <c r="AJ27" s="130">
        <f t="shared" si="5"/>
        <v>0</v>
      </c>
      <c r="AK27" s="131" t="str">
        <f>IFERROR(ROUND(SUM($X27:X27)/W27,3),"-")</f>
        <v>-</v>
      </c>
      <c r="AL27" s="146">
        <f t="shared" si="1"/>
        <v>5835772</v>
      </c>
      <c r="AM27" s="35">
        <v>1257887</v>
      </c>
      <c r="AN27" s="35">
        <v>2250573</v>
      </c>
      <c r="AO27" s="35">
        <v>2002314</v>
      </c>
      <c r="AP27" s="35">
        <v>324998</v>
      </c>
      <c r="AQ27" s="35">
        <v>0</v>
      </c>
      <c r="AR27" s="129">
        <v>0</v>
      </c>
      <c r="AS27" s="8">
        <v>0</v>
      </c>
      <c r="AT27" s="8">
        <v>0</v>
      </c>
      <c r="AU27" s="8">
        <v>0</v>
      </c>
      <c r="AV27" s="8">
        <v>0</v>
      </c>
      <c r="AW27" s="152">
        <f t="shared" si="2"/>
        <v>1</v>
      </c>
      <c r="AX27" s="57"/>
      <c r="AY27" s="58" t="s">
        <v>25</v>
      </c>
      <c r="AZ27" s="155" t="s">
        <v>477</v>
      </c>
      <c r="BA27" s="155" t="s">
        <v>476</v>
      </c>
      <c r="BB27" s="75" t="str">
        <f t="shared" si="3"/>
        <v>SI</v>
      </c>
      <c r="BC27" s="76" t="str">
        <f t="shared" si="4"/>
        <v>NO</v>
      </c>
    </row>
    <row r="28" spans="1:55" ht="45" x14ac:dyDescent="0.25">
      <c r="A28" s="32">
        <v>30070887</v>
      </c>
      <c r="B28" s="24" t="s">
        <v>353</v>
      </c>
      <c r="C28" s="28" t="s">
        <v>83</v>
      </c>
      <c r="D28" s="25" t="s">
        <v>33</v>
      </c>
      <c r="E28" s="23" t="s">
        <v>57</v>
      </c>
      <c r="F28" s="23" t="s">
        <v>506</v>
      </c>
      <c r="G28" s="23" t="s">
        <v>22</v>
      </c>
      <c r="H28" s="78" t="s">
        <v>24</v>
      </c>
      <c r="I28" s="79">
        <v>9548</v>
      </c>
      <c r="J28" s="79">
        <v>4392</v>
      </c>
      <c r="K28" s="80">
        <f t="shared" si="0"/>
        <v>0.45999162128194387</v>
      </c>
      <c r="L28" s="79">
        <v>49</v>
      </c>
      <c r="M28" s="78" t="s">
        <v>66</v>
      </c>
      <c r="N28" s="79">
        <v>10</v>
      </c>
      <c r="O28" s="78" t="s">
        <v>2</v>
      </c>
      <c r="P28" s="78" t="s">
        <v>61</v>
      </c>
      <c r="Q28" s="78" t="s">
        <v>68</v>
      </c>
      <c r="R28" s="82">
        <v>4235450</v>
      </c>
      <c r="S28" s="83">
        <v>44105</v>
      </c>
      <c r="T28" s="165">
        <v>44713</v>
      </c>
      <c r="U28" s="163">
        <v>0</v>
      </c>
      <c r="V28" s="27" t="s">
        <v>262</v>
      </c>
      <c r="W28" s="35">
        <v>0</v>
      </c>
      <c r="X28" s="35">
        <v>0</v>
      </c>
      <c r="Y28" s="35">
        <v>0</v>
      </c>
      <c r="Z28" s="8">
        <v>0</v>
      </c>
      <c r="AA28" s="8">
        <v>0</v>
      </c>
      <c r="AB28" s="8">
        <v>0</v>
      </c>
      <c r="AC28" s="8">
        <v>0</v>
      </c>
      <c r="AD28" s="8">
        <v>0</v>
      </c>
      <c r="AE28" s="8">
        <v>0</v>
      </c>
      <c r="AF28" s="8">
        <v>0</v>
      </c>
      <c r="AG28" s="8">
        <v>0</v>
      </c>
      <c r="AH28" s="8">
        <v>0</v>
      </c>
      <c r="AI28" s="8">
        <v>0</v>
      </c>
      <c r="AJ28" s="130">
        <f t="shared" si="5"/>
        <v>0</v>
      </c>
      <c r="AK28" s="131" t="str">
        <f>IFERROR(ROUND(SUM($X28:X28)/W28,3),"-")</f>
        <v>-</v>
      </c>
      <c r="AL28" s="146">
        <f t="shared" si="1"/>
        <v>4015000</v>
      </c>
      <c r="AM28" s="35">
        <v>0</v>
      </c>
      <c r="AN28" s="35">
        <v>0</v>
      </c>
      <c r="AO28" s="35">
        <v>0</v>
      </c>
      <c r="AP28" s="35">
        <v>15000</v>
      </c>
      <c r="AQ28" s="35">
        <v>0</v>
      </c>
      <c r="AR28" s="129">
        <v>0</v>
      </c>
      <c r="AS28" s="8">
        <v>0</v>
      </c>
      <c r="AT28" s="8">
        <v>1500000</v>
      </c>
      <c r="AU28" s="8">
        <v>2000000</v>
      </c>
      <c r="AV28" s="8">
        <v>500000</v>
      </c>
      <c r="AW28" s="152">
        <f t="shared" si="2"/>
        <v>3.7359900373599006E-3</v>
      </c>
      <c r="AX28" s="41"/>
      <c r="AY28" s="58" t="s">
        <v>25</v>
      </c>
      <c r="AZ28" s="155" t="s">
        <v>477</v>
      </c>
      <c r="BA28" s="155" t="s">
        <v>537</v>
      </c>
      <c r="BB28" s="75" t="str">
        <f t="shared" si="3"/>
        <v>SI</v>
      </c>
      <c r="BC28" s="76" t="str">
        <f t="shared" si="4"/>
        <v>NO</v>
      </c>
    </row>
    <row r="29" spans="1:55" ht="75" x14ac:dyDescent="0.25">
      <c r="A29" s="32">
        <v>30132761</v>
      </c>
      <c r="B29" s="24" t="s">
        <v>333</v>
      </c>
      <c r="C29" s="28" t="s">
        <v>83</v>
      </c>
      <c r="D29" s="25" t="s">
        <v>33</v>
      </c>
      <c r="E29" s="23" t="s">
        <v>62</v>
      </c>
      <c r="F29" s="23" t="s">
        <v>226</v>
      </c>
      <c r="G29" s="23" t="s">
        <v>22</v>
      </c>
      <c r="H29" s="78" t="s">
        <v>24</v>
      </c>
      <c r="I29" s="79">
        <v>51595</v>
      </c>
      <c r="J29" s="79">
        <v>12007</v>
      </c>
      <c r="K29" s="80">
        <f t="shared" si="0"/>
        <v>0.23271634848338016</v>
      </c>
      <c r="L29" s="79">
        <v>45</v>
      </c>
      <c r="M29" s="78" t="s">
        <v>66</v>
      </c>
      <c r="N29" s="79">
        <v>55</v>
      </c>
      <c r="O29" s="192" t="s">
        <v>3</v>
      </c>
      <c r="P29" s="193" t="s">
        <v>3</v>
      </c>
      <c r="Q29" s="78" t="s">
        <v>69</v>
      </c>
      <c r="R29" s="82">
        <v>30080773</v>
      </c>
      <c r="S29" s="83">
        <v>43447</v>
      </c>
      <c r="T29" s="196">
        <v>44467</v>
      </c>
      <c r="U29" s="163">
        <v>0.68579999999999997</v>
      </c>
      <c r="V29" s="27" t="s">
        <v>262</v>
      </c>
      <c r="W29" s="35">
        <v>108131</v>
      </c>
      <c r="X29" s="35">
        <v>0</v>
      </c>
      <c r="Y29" s="35">
        <v>0</v>
      </c>
      <c r="Z29" s="8">
        <v>0</v>
      </c>
      <c r="AA29" s="8">
        <v>0</v>
      </c>
      <c r="AB29" s="8">
        <v>3881</v>
      </c>
      <c r="AC29" s="8">
        <v>0</v>
      </c>
      <c r="AD29" s="8">
        <v>0</v>
      </c>
      <c r="AE29" s="8">
        <v>0</v>
      </c>
      <c r="AF29" s="8">
        <v>0</v>
      </c>
      <c r="AG29" s="8">
        <v>85000</v>
      </c>
      <c r="AH29" s="8">
        <v>19250</v>
      </c>
      <c r="AI29" s="8">
        <v>0</v>
      </c>
      <c r="AJ29" s="130">
        <f t="shared" si="5"/>
        <v>108131</v>
      </c>
      <c r="AK29" s="131">
        <f>IFERROR(ROUND(SUM($X29:X29)/W29,3),"-")</f>
        <v>0</v>
      </c>
      <c r="AL29" s="146">
        <f t="shared" si="1"/>
        <v>30141735</v>
      </c>
      <c r="AM29" s="35">
        <v>0</v>
      </c>
      <c r="AN29" s="35">
        <v>1</v>
      </c>
      <c r="AO29" s="35">
        <v>339348</v>
      </c>
      <c r="AP29" s="35">
        <v>396385</v>
      </c>
      <c r="AQ29" s="35">
        <v>297870</v>
      </c>
      <c r="AR29" s="129">
        <v>108131</v>
      </c>
      <c r="AS29" s="8">
        <v>1500000</v>
      </c>
      <c r="AT29" s="8">
        <v>8500000</v>
      </c>
      <c r="AU29" s="8">
        <v>10500000</v>
      </c>
      <c r="AV29" s="8">
        <v>8500000</v>
      </c>
      <c r="AW29" s="152">
        <f t="shared" si="2"/>
        <v>3.429145667958397E-2</v>
      </c>
      <c r="AX29" s="41" t="s">
        <v>559</v>
      </c>
      <c r="AY29" s="58" t="s">
        <v>25</v>
      </c>
      <c r="AZ29" s="155" t="s">
        <v>477</v>
      </c>
      <c r="BA29" s="155" t="s">
        <v>537</v>
      </c>
      <c r="BB29" s="75" t="str">
        <f t="shared" si="3"/>
        <v>SI</v>
      </c>
      <c r="BC29" s="76" t="str">
        <f t="shared" si="4"/>
        <v>NO</v>
      </c>
    </row>
    <row r="30" spans="1:55" ht="75" x14ac:dyDescent="0.25">
      <c r="A30" s="32">
        <v>30461075</v>
      </c>
      <c r="B30" s="24" t="s">
        <v>334</v>
      </c>
      <c r="C30" s="28" t="s">
        <v>83</v>
      </c>
      <c r="D30" s="25" t="s">
        <v>43</v>
      </c>
      <c r="E30" s="23" t="s">
        <v>62</v>
      </c>
      <c r="F30" s="26" t="s">
        <v>88</v>
      </c>
      <c r="G30" s="23" t="s">
        <v>22</v>
      </c>
      <c r="H30" s="78" t="s">
        <v>24</v>
      </c>
      <c r="I30" s="79">
        <v>16389</v>
      </c>
      <c r="J30" s="79">
        <v>8993</v>
      </c>
      <c r="K30" s="80">
        <f t="shared" si="0"/>
        <v>0.54872170358167061</v>
      </c>
      <c r="L30" s="79">
        <v>47</v>
      </c>
      <c r="M30" s="78" t="s">
        <v>66</v>
      </c>
      <c r="N30" s="79">
        <v>24</v>
      </c>
      <c r="O30" s="81" t="s">
        <v>3</v>
      </c>
      <c r="P30" s="78" t="s">
        <v>3</v>
      </c>
      <c r="Q30" s="78" t="s">
        <v>69</v>
      </c>
      <c r="R30" s="82">
        <v>14229001</v>
      </c>
      <c r="S30" s="83">
        <v>43756</v>
      </c>
      <c r="T30" s="83">
        <v>44694</v>
      </c>
      <c r="U30" s="84">
        <v>0.56000000000000005</v>
      </c>
      <c r="V30" s="27" t="s">
        <v>262</v>
      </c>
      <c r="W30" s="35">
        <v>8139774</v>
      </c>
      <c r="X30" s="35">
        <v>0</v>
      </c>
      <c r="Y30" s="35">
        <v>0</v>
      </c>
      <c r="Z30" s="8">
        <v>489250</v>
      </c>
      <c r="AA30" s="8">
        <v>575191</v>
      </c>
      <c r="AB30" s="8">
        <v>1458856</v>
      </c>
      <c r="AC30" s="8">
        <v>1419353</v>
      </c>
      <c r="AD30" s="8">
        <v>1396680</v>
      </c>
      <c r="AE30" s="8">
        <v>1401534</v>
      </c>
      <c r="AF30" s="8">
        <v>159650</v>
      </c>
      <c r="AG30" s="8">
        <v>834259</v>
      </c>
      <c r="AH30" s="8">
        <v>0</v>
      </c>
      <c r="AI30" s="8">
        <v>460156</v>
      </c>
      <c r="AJ30" s="130">
        <f t="shared" si="5"/>
        <v>8194929</v>
      </c>
      <c r="AK30" s="131">
        <f>IFERROR(ROUND(SUM($X30:X30)/W30,3),"-")</f>
        <v>0</v>
      </c>
      <c r="AL30" s="146">
        <f t="shared" si="1"/>
        <v>14749722</v>
      </c>
      <c r="AM30" s="35">
        <v>0</v>
      </c>
      <c r="AN30" s="35">
        <v>1</v>
      </c>
      <c r="AO30" s="35">
        <v>1584</v>
      </c>
      <c r="AP30" s="35">
        <v>3188846</v>
      </c>
      <c r="AQ30" s="35">
        <v>3308362</v>
      </c>
      <c r="AR30" s="129">
        <v>8194929</v>
      </c>
      <c r="AS30" s="8">
        <v>56000</v>
      </c>
      <c r="AT30" s="8">
        <v>0</v>
      </c>
      <c r="AU30" s="8">
        <v>0</v>
      </c>
      <c r="AV30" s="8">
        <v>0</v>
      </c>
      <c r="AW30" s="152">
        <f t="shared" si="2"/>
        <v>0.44060443986673103</v>
      </c>
      <c r="AX30" s="161" t="s">
        <v>561</v>
      </c>
      <c r="AY30" s="58" t="s">
        <v>24</v>
      </c>
      <c r="AZ30" s="155" t="s">
        <v>477</v>
      </c>
      <c r="BA30" s="155" t="s">
        <v>537</v>
      </c>
      <c r="BB30" s="75" t="str">
        <f t="shared" si="3"/>
        <v>SI</v>
      </c>
      <c r="BC30" s="76" t="str">
        <f t="shared" si="4"/>
        <v>NO</v>
      </c>
    </row>
    <row r="31" spans="1:55" ht="45" x14ac:dyDescent="0.25">
      <c r="A31" s="43">
        <v>30371043</v>
      </c>
      <c r="B31" s="44" t="s">
        <v>335</v>
      </c>
      <c r="C31" s="144" t="s">
        <v>84</v>
      </c>
      <c r="D31" s="43" t="s">
        <v>43</v>
      </c>
      <c r="E31" s="45" t="s">
        <v>43</v>
      </c>
      <c r="F31" s="45" t="s">
        <v>68</v>
      </c>
      <c r="G31" s="45" t="s">
        <v>22</v>
      </c>
      <c r="H31" s="45" t="s">
        <v>24</v>
      </c>
      <c r="I31" s="86">
        <v>1431730</v>
      </c>
      <c r="J31" s="86">
        <v>375425</v>
      </c>
      <c r="K31" s="87">
        <f t="shared" si="0"/>
        <v>0.26221773658441189</v>
      </c>
      <c r="L31" s="86"/>
      <c r="M31" s="45" t="s">
        <v>66</v>
      </c>
      <c r="N31" s="86">
        <v>75.2</v>
      </c>
      <c r="O31" s="45" t="s">
        <v>3</v>
      </c>
      <c r="P31" s="45" t="s">
        <v>3</v>
      </c>
      <c r="Q31" s="45" t="s">
        <v>68</v>
      </c>
      <c r="R31" s="86">
        <v>16715060</v>
      </c>
      <c r="S31" s="88">
        <v>42795</v>
      </c>
      <c r="T31" s="46">
        <v>44166</v>
      </c>
      <c r="U31" s="47">
        <v>0.71</v>
      </c>
      <c r="V31" s="46" t="s">
        <v>262</v>
      </c>
      <c r="W31" s="49">
        <v>0</v>
      </c>
      <c r="X31" s="49">
        <f t="shared" ref="X31:AH31" si="6">SUM(X32:X45)</f>
        <v>0</v>
      </c>
      <c r="Y31" s="49">
        <f t="shared" si="6"/>
        <v>0</v>
      </c>
      <c r="Z31" s="37">
        <f t="shared" si="6"/>
        <v>0</v>
      </c>
      <c r="AA31" s="37">
        <f t="shared" si="6"/>
        <v>0</v>
      </c>
      <c r="AB31" s="37">
        <f t="shared" si="6"/>
        <v>0</v>
      </c>
      <c r="AC31" s="37">
        <f t="shared" si="6"/>
        <v>0</v>
      </c>
      <c r="AD31" s="37">
        <f t="shared" si="6"/>
        <v>0</v>
      </c>
      <c r="AE31" s="37">
        <f t="shared" si="6"/>
        <v>0</v>
      </c>
      <c r="AF31" s="37">
        <f t="shared" si="6"/>
        <v>0</v>
      </c>
      <c r="AG31" s="37">
        <f t="shared" si="6"/>
        <v>0</v>
      </c>
      <c r="AH31" s="37">
        <f t="shared" si="6"/>
        <v>0</v>
      </c>
      <c r="AI31" s="37">
        <v>0</v>
      </c>
      <c r="AJ31" s="130">
        <f t="shared" si="5"/>
        <v>0</v>
      </c>
      <c r="AK31" s="131" t="str">
        <f>IFERROR(ROUND(SUM($X31:X31)/W31,3),"-")</f>
        <v>-</v>
      </c>
      <c r="AL31" s="49">
        <f t="shared" si="1"/>
        <v>16252851</v>
      </c>
      <c r="AM31" s="49">
        <v>3512691</v>
      </c>
      <c r="AN31" s="49">
        <v>5746060</v>
      </c>
      <c r="AO31" s="49">
        <v>6019462</v>
      </c>
      <c r="AP31" s="49">
        <v>974638</v>
      </c>
      <c r="AQ31" s="49">
        <f>SUM(AQ32:AQ45)</f>
        <v>0</v>
      </c>
      <c r="AR31" s="37">
        <v>0</v>
      </c>
      <c r="AS31" s="37">
        <v>0</v>
      </c>
      <c r="AT31" s="37">
        <v>0</v>
      </c>
      <c r="AU31" s="37">
        <v>0</v>
      </c>
      <c r="AV31" s="37">
        <v>0</v>
      </c>
      <c r="AW31" s="149">
        <f t="shared" si="2"/>
        <v>1</v>
      </c>
      <c r="AX31" s="45"/>
      <c r="AY31" s="51" t="s">
        <v>25</v>
      </c>
      <c r="AZ31" s="156" t="s">
        <v>477</v>
      </c>
      <c r="BA31" s="155" t="s">
        <v>537</v>
      </c>
      <c r="BB31" s="75" t="str">
        <f t="shared" si="3"/>
        <v>SI</v>
      </c>
      <c r="BC31" s="76" t="str">
        <f t="shared" si="4"/>
        <v>NO</v>
      </c>
    </row>
    <row r="32" spans="1:55" ht="105" x14ac:dyDescent="0.25">
      <c r="A32" s="32">
        <v>30371043</v>
      </c>
      <c r="B32" s="28" t="s">
        <v>336</v>
      </c>
      <c r="C32" s="24" t="s">
        <v>84</v>
      </c>
      <c r="D32" s="25" t="s">
        <v>223</v>
      </c>
      <c r="E32" s="23" t="s">
        <v>35</v>
      </c>
      <c r="F32" s="23" t="s">
        <v>156</v>
      </c>
      <c r="G32" s="23" t="s">
        <v>22</v>
      </c>
      <c r="H32" s="78" t="s">
        <v>24</v>
      </c>
      <c r="I32" s="79">
        <v>24533</v>
      </c>
      <c r="J32" s="79">
        <v>10303</v>
      </c>
      <c r="K32" s="80">
        <f t="shared" si="0"/>
        <v>0.41996494517588556</v>
      </c>
      <c r="L32" s="79" t="s">
        <v>68</v>
      </c>
      <c r="M32" s="78" t="s">
        <v>66</v>
      </c>
      <c r="N32" s="79">
        <v>10</v>
      </c>
      <c r="O32" s="81" t="s">
        <v>65</v>
      </c>
      <c r="P32" s="78" t="s">
        <v>64</v>
      </c>
      <c r="Q32" s="78" t="s">
        <v>68</v>
      </c>
      <c r="R32" s="82">
        <v>1713808</v>
      </c>
      <c r="S32" s="83">
        <v>43659</v>
      </c>
      <c r="T32" s="83">
        <v>43959</v>
      </c>
      <c r="U32" s="84">
        <v>1</v>
      </c>
      <c r="V32" s="27" t="s">
        <v>262</v>
      </c>
      <c r="W32" s="205">
        <v>0</v>
      </c>
      <c r="X32" s="35"/>
      <c r="Y32" s="35"/>
      <c r="Z32" s="8"/>
      <c r="AA32" s="8"/>
      <c r="AB32" s="8"/>
      <c r="AC32" s="8"/>
      <c r="AD32" s="8"/>
      <c r="AE32" s="8"/>
      <c r="AF32" s="8"/>
      <c r="AG32" s="8"/>
      <c r="AH32" s="8"/>
      <c r="AI32" s="8"/>
      <c r="AJ32" s="130">
        <f t="shared" si="5"/>
        <v>0</v>
      </c>
      <c r="AK32" s="131" t="str">
        <f>IFERROR(ROUND(SUM($X32:X32)/W32,3),"-")</f>
        <v>-</v>
      </c>
      <c r="AL32" s="146">
        <f t="shared" si="1"/>
        <v>1713808</v>
      </c>
      <c r="AM32" s="35">
        <v>316042</v>
      </c>
      <c r="AN32" s="35">
        <v>501494</v>
      </c>
      <c r="AO32" s="35">
        <v>169988</v>
      </c>
      <c r="AP32" s="35">
        <v>726284</v>
      </c>
      <c r="AQ32" s="35">
        <v>0</v>
      </c>
      <c r="AR32" s="129">
        <v>0</v>
      </c>
      <c r="AS32" s="8">
        <v>0</v>
      </c>
      <c r="AT32" s="8">
        <v>0</v>
      </c>
      <c r="AU32" s="8">
        <v>0</v>
      </c>
      <c r="AV32" s="8">
        <v>0</v>
      </c>
      <c r="AW32" s="152">
        <f t="shared" si="2"/>
        <v>1</v>
      </c>
      <c r="AX32" s="57"/>
      <c r="AY32" s="58" t="s">
        <v>25</v>
      </c>
      <c r="AZ32" s="155" t="s">
        <v>477</v>
      </c>
      <c r="BA32" s="155" t="s">
        <v>476</v>
      </c>
      <c r="BB32" s="75" t="str">
        <f t="shared" si="3"/>
        <v>SI</v>
      </c>
      <c r="BC32" s="76" t="str">
        <f t="shared" si="4"/>
        <v>NO</v>
      </c>
    </row>
    <row r="33" spans="1:55" ht="105" x14ac:dyDescent="0.25">
      <c r="A33" s="32">
        <v>30371043</v>
      </c>
      <c r="B33" s="24" t="s">
        <v>277</v>
      </c>
      <c r="C33" s="24" t="s">
        <v>84</v>
      </c>
      <c r="D33" s="25" t="s">
        <v>223</v>
      </c>
      <c r="E33" s="23" t="s">
        <v>36</v>
      </c>
      <c r="F33" s="23" t="s">
        <v>253</v>
      </c>
      <c r="G33" s="23" t="s">
        <v>22</v>
      </c>
      <c r="H33" s="78" t="s">
        <v>24</v>
      </c>
      <c r="I33" s="79">
        <v>11611</v>
      </c>
      <c r="J33" s="79">
        <v>8940</v>
      </c>
      <c r="K33" s="80">
        <f t="shared" si="0"/>
        <v>0.769959521143743</v>
      </c>
      <c r="L33" s="79" t="s">
        <v>68</v>
      </c>
      <c r="M33" s="78" t="s">
        <v>66</v>
      </c>
      <c r="N33" s="79">
        <v>11.38</v>
      </c>
      <c r="O33" s="78" t="s">
        <v>65</v>
      </c>
      <c r="P33" s="78" t="s">
        <v>64</v>
      </c>
      <c r="Q33" s="78" t="s">
        <v>68</v>
      </c>
      <c r="R33" s="82">
        <v>1435775.3390000002</v>
      </c>
      <c r="S33" s="83">
        <v>43378</v>
      </c>
      <c r="T33" s="83">
        <v>43863</v>
      </c>
      <c r="U33" s="84">
        <v>1</v>
      </c>
      <c r="V33" s="27" t="s">
        <v>262</v>
      </c>
      <c r="W33" s="205">
        <v>0</v>
      </c>
      <c r="X33" s="35"/>
      <c r="Y33" s="35"/>
      <c r="Z33" s="8"/>
      <c r="AA33" s="8"/>
      <c r="AB33" s="8"/>
      <c r="AC33" s="8"/>
      <c r="AD33" s="8"/>
      <c r="AE33" s="8"/>
      <c r="AF33" s="8"/>
      <c r="AG33" s="8"/>
      <c r="AH33" s="8"/>
      <c r="AI33" s="8"/>
      <c r="AJ33" s="130">
        <f t="shared" si="5"/>
        <v>0</v>
      </c>
      <c r="AK33" s="131" t="str">
        <f>IFERROR(ROUND(SUM($X33:X33)/W33,3),"-")</f>
        <v>-</v>
      </c>
      <c r="AL33" s="146">
        <f t="shared" si="1"/>
        <v>1505303</v>
      </c>
      <c r="AM33" s="35">
        <v>0</v>
      </c>
      <c r="AN33" s="35">
        <v>133033</v>
      </c>
      <c r="AO33" s="35">
        <v>1271334</v>
      </c>
      <c r="AP33" s="35">
        <v>100936</v>
      </c>
      <c r="AQ33" s="35">
        <v>0</v>
      </c>
      <c r="AR33" s="129">
        <v>0</v>
      </c>
      <c r="AS33" s="8">
        <v>0</v>
      </c>
      <c r="AT33" s="8">
        <v>0</v>
      </c>
      <c r="AU33" s="8">
        <v>0</v>
      </c>
      <c r="AV33" s="8">
        <v>0</v>
      </c>
      <c r="AW33" s="152">
        <f t="shared" si="2"/>
        <v>1</v>
      </c>
      <c r="AX33" s="57"/>
      <c r="AY33" s="58" t="s">
        <v>25</v>
      </c>
      <c r="AZ33" s="155" t="s">
        <v>477</v>
      </c>
      <c r="BA33" s="155" t="s">
        <v>476</v>
      </c>
      <c r="BB33" s="75" t="str">
        <f t="shared" si="3"/>
        <v>SI</v>
      </c>
      <c r="BC33" s="76" t="str">
        <f t="shared" si="4"/>
        <v>NO</v>
      </c>
    </row>
    <row r="34" spans="1:55" ht="90" x14ac:dyDescent="0.25">
      <c r="A34" s="32">
        <v>30371043</v>
      </c>
      <c r="B34" s="28" t="s">
        <v>278</v>
      </c>
      <c r="C34" s="24" t="s">
        <v>84</v>
      </c>
      <c r="D34" s="25" t="s">
        <v>223</v>
      </c>
      <c r="E34" s="23" t="s">
        <v>231</v>
      </c>
      <c r="F34" s="23" t="s">
        <v>101</v>
      </c>
      <c r="G34" s="23" t="s">
        <v>22</v>
      </c>
      <c r="H34" s="78" t="s">
        <v>24</v>
      </c>
      <c r="I34" s="79">
        <v>28523</v>
      </c>
      <c r="J34" s="79">
        <v>8271</v>
      </c>
      <c r="K34" s="80">
        <f t="shared" si="0"/>
        <v>0.28997651018476317</v>
      </c>
      <c r="L34" s="79" t="s">
        <v>68</v>
      </c>
      <c r="M34" s="78" t="s">
        <v>66</v>
      </c>
      <c r="N34" s="79">
        <v>5</v>
      </c>
      <c r="O34" s="193" t="s">
        <v>3</v>
      </c>
      <c r="P34" s="193" t="s">
        <v>67</v>
      </c>
      <c r="Q34" s="78" t="s">
        <v>68</v>
      </c>
      <c r="R34" s="82">
        <v>835871</v>
      </c>
      <c r="S34" s="85">
        <v>43151</v>
      </c>
      <c r="T34" s="165">
        <v>43601</v>
      </c>
      <c r="U34" s="84">
        <v>0.82950000000000002</v>
      </c>
      <c r="V34" s="27" t="s">
        <v>262</v>
      </c>
      <c r="W34" s="205">
        <v>0</v>
      </c>
      <c r="X34" s="35"/>
      <c r="Y34" s="35"/>
      <c r="Z34" s="8"/>
      <c r="AA34" s="8"/>
      <c r="AB34" s="8"/>
      <c r="AC34" s="8"/>
      <c r="AD34" s="8"/>
      <c r="AE34" s="8"/>
      <c r="AF34" s="8"/>
      <c r="AG34" s="8"/>
      <c r="AH34" s="8"/>
      <c r="AI34" s="8"/>
      <c r="AJ34" s="130">
        <f t="shared" si="5"/>
        <v>0</v>
      </c>
      <c r="AK34" s="131" t="str">
        <f>IFERROR(ROUND(SUM($X34:X34)/W34,3),"-")</f>
        <v>-</v>
      </c>
      <c r="AL34" s="146">
        <f t="shared" si="1"/>
        <v>683844</v>
      </c>
      <c r="AM34" s="35">
        <v>0</v>
      </c>
      <c r="AN34" s="35">
        <v>530554</v>
      </c>
      <c r="AO34" s="35">
        <v>153290</v>
      </c>
      <c r="AP34" s="35">
        <v>0</v>
      </c>
      <c r="AQ34" s="35">
        <v>0</v>
      </c>
      <c r="AR34" s="129">
        <v>0</v>
      </c>
      <c r="AS34" s="8">
        <v>0</v>
      </c>
      <c r="AT34" s="8">
        <v>0</v>
      </c>
      <c r="AU34" s="8">
        <v>0</v>
      </c>
      <c r="AV34" s="8">
        <v>0</v>
      </c>
      <c r="AW34" s="152">
        <f t="shared" si="2"/>
        <v>1</v>
      </c>
      <c r="AX34" s="57"/>
      <c r="AY34" s="58" t="s">
        <v>25</v>
      </c>
      <c r="AZ34" s="155" t="s">
        <v>477</v>
      </c>
      <c r="BA34" s="155" t="s">
        <v>537</v>
      </c>
      <c r="BB34" s="75" t="str">
        <f t="shared" si="3"/>
        <v>SI</v>
      </c>
      <c r="BC34" s="76" t="str">
        <f t="shared" si="4"/>
        <v>NO</v>
      </c>
    </row>
    <row r="35" spans="1:55" ht="90" x14ac:dyDescent="0.25">
      <c r="A35" s="32">
        <v>30371043</v>
      </c>
      <c r="B35" s="28" t="s">
        <v>279</v>
      </c>
      <c r="C35" s="24" t="s">
        <v>84</v>
      </c>
      <c r="D35" s="25" t="s">
        <v>223</v>
      </c>
      <c r="E35" s="23" t="s">
        <v>227</v>
      </c>
      <c r="F35" s="23" t="s">
        <v>99</v>
      </c>
      <c r="G35" s="23" t="s">
        <v>22</v>
      </c>
      <c r="H35" s="78" t="s">
        <v>24</v>
      </c>
      <c r="I35" s="79">
        <v>28151</v>
      </c>
      <c r="J35" s="79">
        <v>10134</v>
      </c>
      <c r="K35" s="80">
        <f t="shared" si="0"/>
        <v>0.35998721182196014</v>
      </c>
      <c r="L35" s="79" t="s">
        <v>68</v>
      </c>
      <c r="M35" s="78" t="s">
        <v>66</v>
      </c>
      <c r="N35" s="79">
        <v>4.5599999999999996</v>
      </c>
      <c r="O35" s="78" t="s">
        <v>65</v>
      </c>
      <c r="P35" s="78" t="s">
        <v>64</v>
      </c>
      <c r="Q35" s="78" t="s">
        <v>68</v>
      </c>
      <c r="R35" s="82">
        <v>626283</v>
      </c>
      <c r="S35" s="85">
        <v>42921</v>
      </c>
      <c r="T35" s="85">
        <v>43199</v>
      </c>
      <c r="U35" s="84">
        <v>0.99560000000000004</v>
      </c>
      <c r="V35" s="27" t="s">
        <v>262</v>
      </c>
      <c r="W35" s="205">
        <v>0</v>
      </c>
      <c r="X35" s="35"/>
      <c r="Y35" s="35"/>
      <c r="Z35" s="8"/>
      <c r="AA35" s="8"/>
      <c r="AB35" s="8"/>
      <c r="AC35" s="8"/>
      <c r="AD35" s="8"/>
      <c r="AE35" s="8"/>
      <c r="AF35" s="8"/>
      <c r="AG35" s="8"/>
      <c r="AH35" s="8"/>
      <c r="AI35" s="8"/>
      <c r="AJ35" s="130">
        <f t="shared" si="5"/>
        <v>0</v>
      </c>
      <c r="AK35" s="131" t="str">
        <f>IFERROR(ROUND(SUM($X35:X35)/W35,3),"-")</f>
        <v>-</v>
      </c>
      <c r="AL35" s="146">
        <f t="shared" si="1"/>
        <v>626283</v>
      </c>
      <c r="AM35" s="35">
        <v>191396</v>
      </c>
      <c r="AN35" s="35">
        <v>434887</v>
      </c>
      <c r="AO35" s="35">
        <v>0</v>
      </c>
      <c r="AP35" s="35">
        <v>0</v>
      </c>
      <c r="AQ35" s="35">
        <v>0</v>
      </c>
      <c r="AR35" s="129">
        <v>0</v>
      </c>
      <c r="AS35" s="8">
        <v>0</v>
      </c>
      <c r="AT35" s="8">
        <v>0</v>
      </c>
      <c r="AU35" s="8">
        <v>0</v>
      </c>
      <c r="AV35" s="8">
        <v>0</v>
      </c>
      <c r="AW35" s="152">
        <f t="shared" si="2"/>
        <v>1</v>
      </c>
      <c r="AX35" s="57"/>
      <c r="AY35" s="58" t="s">
        <v>25</v>
      </c>
      <c r="AZ35" s="155" t="s">
        <v>477</v>
      </c>
      <c r="BA35" s="155" t="s">
        <v>476</v>
      </c>
      <c r="BB35" s="75" t="str">
        <f t="shared" si="3"/>
        <v>SI</v>
      </c>
      <c r="BC35" s="76" t="str">
        <f t="shared" si="4"/>
        <v>NO</v>
      </c>
    </row>
    <row r="36" spans="1:55" ht="135" x14ac:dyDescent="0.25">
      <c r="A36" s="32">
        <v>30371043</v>
      </c>
      <c r="B36" s="24" t="s">
        <v>280</v>
      </c>
      <c r="C36" s="24" t="s">
        <v>84</v>
      </c>
      <c r="D36" s="25" t="s">
        <v>223</v>
      </c>
      <c r="E36" s="23" t="s">
        <v>230</v>
      </c>
      <c r="F36" s="23" t="s">
        <v>100</v>
      </c>
      <c r="G36" s="23" t="s">
        <v>22</v>
      </c>
      <c r="H36" s="78" t="s">
        <v>24</v>
      </c>
      <c r="I36" s="79">
        <v>55478</v>
      </c>
      <c r="J36" s="79">
        <v>15533</v>
      </c>
      <c r="K36" s="80">
        <f t="shared" si="0"/>
        <v>0.2799848588629727</v>
      </c>
      <c r="L36" s="79" t="s">
        <v>68</v>
      </c>
      <c r="M36" s="78" t="s">
        <v>66</v>
      </c>
      <c r="N36" s="79">
        <v>9.5</v>
      </c>
      <c r="O36" s="78" t="s">
        <v>65</v>
      </c>
      <c r="P36" s="78" t="s">
        <v>64</v>
      </c>
      <c r="Q36" s="78" t="s">
        <v>68</v>
      </c>
      <c r="R36" s="82">
        <v>1288750</v>
      </c>
      <c r="S36" s="83">
        <v>43096</v>
      </c>
      <c r="T36" s="85">
        <v>43546</v>
      </c>
      <c r="U36" s="84">
        <v>1</v>
      </c>
      <c r="V36" s="27" t="s">
        <v>262</v>
      </c>
      <c r="W36" s="205">
        <v>0</v>
      </c>
      <c r="X36" s="35"/>
      <c r="Y36" s="35"/>
      <c r="Z36" s="8"/>
      <c r="AA36" s="8"/>
      <c r="AB36" s="8"/>
      <c r="AC36" s="8"/>
      <c r="AD36" s="8"/>
      <c r="AE36" s="8"/>
      <c r="AF36" s="8"/>
      <c r="AG36" s="8"/>
      <c r="AH36" s="8"/>
      <c r="AI36" s="8"/>
      <c r="AJ36" s="130">
        <f t="shared" si="5"/>
        <v>0</v>
      </c>
      <c r="AK36" s="131" t="str">
        <f>IFERROR(ROUND(SUM($X36:X36)/W36,3),"-")</f>
        <v>-</v>
      </c>
      <c r="AL36" s="146">
        <f t="shared" si="1"/>
        <v>1293830</v>
      </c>
      <c r="AM36" s="35">
        <v>0</v>
      </c>
      <c r="AN36" s="35">
        <v>515046</v>
      </c>
      <c r="AO36" s="35">
        <v>778784</v>
      </c>
      <c r="AP36" s="35">
        <v>0</v>
      </c>
      <c r="AQ36" s="35">
        <v>0</v>
      </c>
      <c r="AR36" s="129">
        <v>0</v>
      </c>
      <c r="AS36" s="8">
        <v>0</v>
      </c>
      <c r="AT36" s="8">
        <v>0</v>
      </c>
      <c r="AU36" s="8">
        <v>0</v>
      </c>
      <c r="AV36" s="8">
        <v>0</v>
      </c>
      <c r="AW36" s="152">
        <f t="shared" si="2"/>
        <v>1</v>
      </c>
      <c r="AX36" s="57"/>
      <c r="AY36" s="58" t="s">
        <v>25</v>
      </c>
      <c r="AZ36" s="155" t="s">
        <v>477</v>
      </c>
      <c r="BA36" s="155" t="s">
        <v>476</v>
      </c>
      <c r="BB36" s="75" t="str">
        <f t="shared" si="3"/>
        <v>SI</v>
      </c>
      <c r="BC36" s="76" t="str">
        <f t="shared" si="4"/>
        <v>NO</v>
      </c>
    </row>
    <row r="37" spans="1:55" ht="105" x14ac:dyDescent="0.25">
      <c r="A37" s="32">
        <v>30371043</v>
      </c>
      <c r="B37" s="28" t="s">
        <v>281</v>
      </c>
      <c r="C37" s="24" t="s">
        <v>84</v>
      </c>
      <c r="D37" s="25" t="s">
        <v>223</v>
      </c>
      <c r="E37" s="23" t="s">
        <v>230</v>
      </c>
      <c r="F37" s="23" t="s">
        <v>97</v>
      </c>
      <c r="G37" s="23" t="s">
        <v>22</v>
      </c>
      <c r="H37" s="78" t="s">
        <v>24</v>
      </c>
      <c r="I37" s="79">
        <v>55478</v>
      </c>
      <c r="J37" s="79">
        <v>15533</v>
      </c>
      <c r="K37" s="80">
        <f t="shared" si="0"/>
        <v>0.2799848588629727</v>
      </c>
      <c r="L37" s="79" t="s">
        <v>68</v>
      </c>
      <c r="M37" s="78" t="s">
        <v>66</v>
      </c>
      <c r="N37" s="79">
        <v>10.28</v>
      </c>
      <c r="O37" s="78" t="s">
        <v>65</v>
      </c>
      <c r="P37" s="78" t="s">
        <v>64</v>
      </c>
      <c r="Q37" s="78" t="s">
        <v>68</v>
      </c>
      <c r="R37" s="82">
        <v>2086900</v>
      </c>
      <c r="S37" s="85">
        <v>42866</v>
      </c>
      <c r="T37" s="85">
        <v>43615</v>
      </c>
      <c r="U37" s="84">
        <v>1</v>
      </c>
      <c r="V37" s="27" t="s">
        <v>262</v>
      </c>
      <c r="W37" s="205">
        <v>0</v>
      </c>
      <c r="X37" s="35"/>
      <c r="Y37" s="35"/>
      <c r="Z37" s="8"/>
      <c r="AA37" s="8"/>
      <c r="AB37" s="8"/>
      <c r="AC37" s="8"/>
      <c r="AD37" s="8"/>
      <c r="AE37" s="8"/>
      <c r="AF37" s="8"/>
      <c r="AG37" s="8"/>
      <c r="AH37" s="8"/>
      <c r="AI37" s="8"/>
      <c r="AJ37" s="130">
        <f t="shared" si="5"/>
        <v>0</v>
      </c>
      <c r="AK37" s="131" t="str">
        <f>IFERROR(ROUND(SUM($X37:X37)/W37,3),"-")</f>
        <v>-</v>
      </c>
      <c r="AL37" s="146">
        <f t="shared" si="1"/>
        <v>1389756</v>
      </c>
      <c r="AM37" s="35">
        <v>629170</v>
      </c>
      <c r="AN37" s="35">
        <v>0</v>
      </c>
      <c r="AO37" s="35">
        <v>735943</v>
      </c>
      <c r="AP37" s="35">
        <v>24643</v>
      </c>
      <c r="AQ37" s="35">
        <v>0</v>
      </c>
      <c r="AR37" s="129">
        <v>0</v>
      </c>
      <c r="AS37" s="8">
        <v>0</v>
      </c>
      <c r="AT37" s="8">
        <v>0</v>
      </c>
      <c r="AU37" s="8">
        <v>0</v>
      </c>
      <c r="AV37" s="8">
        <v>0</v>
      </c>
      <c r="AW37" s="152">
        <f t="shared" si="2"/>
        <v>1</v>
      </c>
      <c r="AX37" s="57"/>
      <c r="AY37" s="58" t="s">
        <v>25</v>
      </c>
      <c r="AZ37" s="155" t="s">
        <v>477</v>
      </c>
      <c r="BA37" s="155" t="s">
        <v>476</v>
      </c>
      <c r="BB37" s="75" t="str">
        <f t="shared" si="3"/>
        <v>SI</v>
      </c>
      <c r="BC37" s="76" t="str">
        <f t="shared" si="4"/>
        <v>NO</v>
      </c>
    </row>
    <row r="38" spans="1:55" ht="90" x14ac:dyDescent="0.25">
      <c r="A38" s="32">
        <v>30371043</v>
      </c>
      <c r="B38" s="24" t="s">
        <v>282</v>
      </c>
      <c r="C38" s="24" t="s">
        <v>84</v>
      </c>
      <c r="D38" s="25" t="s">
        <v>33</v>
      </c>
      <c r="E38" s="23" t="s">
        <v>52</v>
      </c>
      <c r="F38" s="23" t="s">
        <v>252</v>
      </c>
      <c r="G38" s="23" t="s">
        <v>22</v>
      </c>
      <c r="H38" s="78" t="s">
        <v>24</v>
      </c>
      <c r="I38" s="79">
        <v>53262</v>
      </c>
      <c r="J38" s="79">
        <v>6924</v>
      </c>
      <c r="K38" s="80">
        <f t="shared" si="0"/>
        <v>0.12999887349329728</v>
      </c>
      <c r="L38" s="79" t="s">
        <v>68</v>
      </c>
      <c r="M38" s="78" t="s">
        <v>66</v>
      </c>
      <c r="N38" s="79">
        <v>6.2</v>
      </c>
      <c r="O38" s="78" t="s">
        <v>65</v>
      </c>
      <c r="P38" s="78" t="s">
        <v>64</v>
      </c>
      <c r="Q38" s="78" t="s">
        <v>68</v>
      </c>
      <c r="R38" s="82">
        <v>1276607</v>
      </c>
      <c r="S38" s="85">
        <v>42866</v>
      </c>
      <c r="T38" s="85">
        <v>43286</v>
      </c>
      <c r="U38" s="84">
        <v>1</v>
      </c>
      <c r="V38" s="27" t="s">
        <v>262</v>
      </c>
      <c r="W38" s="205">
        <v>0</v>
      </c>
      <c r="X38" s="35"/>
      <c r="Y38" s="35"/>
      <c r="Z38" s="8"/>
      <c r="AA38" s="8"/>
      <c r="AB38" s="8"/>
      <c r="AC38" s="8"/>
      <c r="AD38" s="8"/>
      <c r="AE38" s="8"/>
      <c r="AF38" s="8"/>
      <c r="AG38" s="8"/>
      <c r="AH38" s="8"/>
      <c r="AI38" s="8"/>
      <c r="AJ38" s="130">
        <f t="shared" si="5"/>
        <v>0</v>
      </c>
      <c r="AK38" s="131" t="str">
        <f>IFERROR(ROUND(SUM($X38:X38)/W38,3),"-")</f>
        <v>-</v>
      </c>
      <c r="AL38" s="146">
        <f t="shared" si="1"/>
        <v>1171793</v>
      </c>
      <c r="AM38" s="35">
        <v>251821</v>
      </c>
      <c r="AN38" s="35">
        <v>809518</v>
      </c>
      <c r="AO38" s="35">
        <v>110454</v>
      </c>
      <c r="AP38" s="35">
        <v>0</v>
      </c>
      <c r="AQ38" s="35">
        <v>0</v>
      </c>
      <c r="AR38" s="129">
        <v>0</v>
      </c>
      <c r="AS38" s="8">
        <v>0</v>
      </c>
      <c r="AT38" s="8">
        <v>0</v>
      </c>
      <c r="AU38" s="8">
        <v>0</v>
      </c>
      <c r="AV38" s="8">
        <v>0</v>
      </c>
      <c r="AW38" s="152">
        <f t="shared" si="2"/>
        <v>1</v>
      </c>
      <c r="AX38" s="57"/>
      <c r="AY38" s="58" t="s">
        <v>25</v>
      </c>
      <c r="AZ38" s="155" t="s">
        <v>477</v>
      </c>
      <c r="BA38" s="155" t="s">
        <v>476</v>
      </c>
      <c r="BB38" s="75" t="str">
        <f t="shared" si="3"/>
        <v>SI</v>
      </c>
      <c r="BC38" s="76" t="str">
        <f t="shared" si="4"/>
        <v>NO</v>
      </c>
    </row>
    <row r="39" spans="1:55" ht="90" x14ac:dyDescent="0.25">
      <c r="A39" s="32">
        <v>30371043</v>
      </c>
      <c r="B39" s="28" t="s">
        <v>283</v>
      </c>
      <c r="C39" s="24" t="s">
        <v>84</v>
      </c>
      <c r="D39" s="25" t="s">
        <v>33</v>
      </c>
      <c r="E39" s="23" t="s">
        <v>55</v>
      </c>
      <c r="F39" s="23" t="s">
        <v>102</v>
      </c>
      <c r="G39" s="23" t="s">
        <v>22</v>
      </c>
      <c r="H39" s="78" t="s">
        <v>24</v>
      </c>
      <c r="I39" s="79">
        <v>10251</v>
      </c>
      <c r="J39" s="79">
        <v>5740</v>
      </c>
      <c r="K39" s="80">
        <f t="shared" si="0"/>
        <v>0.55994537118329923</v>
      </c>
      <c r="L39" s="79" t="s">
        <v>68</v>
      </c>
      <c r="M39" s="78" t="s">
        <v>66</v>
      </c>
      <c r="N39" s="79">
        <v>12.34</v>
      </c>
      <c r="O39" s="78" t="s">
        <v>65</v>
      </c>
      <c r="P39" s="78" t="s">
        <v>64</v>
      </c>
      <c r="Q39" s="78" t="s">
        <v>68</v>
      </c>
      <c r="R39" s="82">
        <v>2498045.7400000002</v>
      </c>
      <c r="S39" s="85">
        <v>43486</v>
      </c>
      <c r="T39" s="85">
        <v>43846</v>
      </c>
      <c r="U39" s="84">
        <v>1</v>
      </c>
      <c r="V39" s="27" t="s">
        <v>262</v>
      </c>
      <c r="W39" s="205">
        <v>0</v>
      </c>
      <c r="X39" s="35"/>
      <c r="Y39" s="35"/>
      <c r="Z39" s="8"/>
      <c r="AA39" s="8"/>
      <c r="AB39" s="8"/>
      <c r="AC39" s="8"/>
      <c r="AD39" s="8"/>
      <c r="AE39" s="8"/>
      <c r="AF39" s="8"/>
      <c r="AG39" s="8"/>
      <c r="AH39" s="8"/>
      <c r="AI39" s="8"/>
      <c r="AJ39" s="130">
        <f t="shared" si="5"/>
        <v>0</v>
      </c>
      <c r="AK39" s="131" t="str">
        <f>IFERROR(ROUND(SUM($X39:X39)/W39,3),"-")</f>
        <v>-</v>
      </c>
      <c r="AL39" s="146">
        <f t="shared" si="1"/>
        <v>2501701</v>
      </c>
      <c r="AM39" s="35">
        <v>0</v>
      </c>
      <c r="AN39" s="35">
        <v>0</v>
      </c>
      <c r="AO39" s="35">
        <v>2501701</v>
      </c>
      <c r="AP39" s="35">
        <v>0</v>
      </c>
      <c r="AQ39" s="35">
        <v>0</v>
      </c>
      <c r="AR39" s="129">
        <v>0</v>
      </c>
      <c r="AS39" s="8">
        <v>0</v>
      </c>
      <c r="AT39" s="8">
        <v>0</v>
      </c>
      <c r="AU39" s="8">
        <v>0</v>
      </c>
      <c r="AV39" s="8">
        <v>0</v>
      </c>
      <c r="AW39" s="152">
        <f t="shared" si="2"/>
        <v>1</v>
      </c>
      <c r="AX39" s="57"/>
      <c r="AY39" s="58" t="s">
        <v>25</v>
      </c>
      <c r="AZ39" s="155" t="s">
        <v>477</v>
      </c>
      <c r="BA39" s="155" t="s">
        <v>476</v>
      </c>
      <c r="BB39" s="75" t="str">
        <f t="shared" si="3"/>
        <v>SI</v>
      </c>
      <c r="BC39" s="76" t="str">
        <f t="shared" si="4"/>
        <v>NO</v>
      </c>
    </row>
    <row r="40" spans="1:55" ht="90" x14ac:dyDescent="0.25">
      <c r="A40" s="32">
        <v>30371043</v>
      </c>
      <c r="B40" s="28" t="s">
        <v>337</v>
      </c>
      <c r="C40" s="24" t="s">
        <v>84</v>
      </c>
      <c r="D40" s="25" t="s">
        <v>33</v>
      </c>
      <c r="E40" s="23" t="s">
        <v>58</v>
      </c>
      <c r="F40" s="23" t="s">
        <v>229</v>
      </c>
      <c r="G40" s="23" t="s">
        <v>22</v>
      </c>
      <c r="H40" s="78" t="s">
        <v>24</v>
      </c>
      <c r="I40" s="79">
        <v>10250</v>
      </c>
      <c r="J40" s="79">
        <v>1332</v>
      </c>
      <c r="K40" s="80">
        <f t="shared" si="0"/>
        <v>0.12995121951219513</v>
      </c>
      <c r="L40" s="79" t="s">
        <v>68</v>
      </c>
      <c r="M40" s="78" t="s">
        <v>66</v>
      </c>
      <c r="N40" s="79">
        <v>10.015000000000001</v>
      </c>
      <c r="O40" s="78" t="s">
        <v>65</v>
      </c>
      <c r="P40" s="78" t="s">
        <v>64</v>
      </c>
      <c r="Q40" s="78" t="s">
        <v>68</v>
      </c>
      <c r="R40" s="82">
        <v>1617750</v>
      </c>
      <c r="S40" s="85">
        <v>42892</v>
      </c>
      <c r="T40" s="85">
        <v>43286</v>
      </c>
      <c r="U40" s="84">
        <v>1</v>
      </c>
      <c r="V40" s="27" t="s">
        <v>262</v>
      </c>
      <c r="W40" s="205">
        <v>0</v>
      </c>
      <c r="X40" s="35"/>
      <c r="Y40" s="35"/>
      <c r="Z40" s="8"/>
      <c r="AA40" s="8"/>
      <c r="AB40" s="8"/>
      <c r="AC40" s="8"/>
      <c r="AD40" s="8"/>
      <c r="AE40" s="8"/>
      <c r="AF40" s="8"/>
      <c r="AG40" s="8"/>
      <c r="AH40" s="8"/>
      <c r="AI40" s="8"/>
      <c r="AJ40" s="130">
        <f t="shared" si="5"/>
        <v>0</v>
      </c>
      <c r="AK40" s="131" t="str">
        <f>IFERROR(ROUND(SUM($X40:X40)/W40,3),"-")</f>
        <v>-</v>
      </c>
      <c r="AL40" s="146">
        <f t="shared" si="1"/>
        <v>1617750</v>
      </c>
      <c r="AM40" s="35">
        <v>484666</v>
      </c>
      <c r="AN40" s="35">
        <v>1133084</v>
      </c>
      <c r="AO40" s="35">
        <v>0</v>
      </c>
      <c r="AP40" s="35">
        <v>0</v>
      </c>
      <c r="AQ40" s="35">
        <v>0</v>
      </c>
      <c r="AR40" s="129">
        <v>0</v>
      </c>
      <c r="AS40" s="8">
        <v>0</v>
      </c>
      <c r="AT40" s="8">
        <v>0</v>
      </c>
      <c r="AU40" s="8">
        <v>0</v>
      </c>
      <c r="AV40" s="8">
        <v>0</v>
      </c>
      <c r="AW40" s="152">
        <f t="shared" si="2"/>
        <v>1</v>
      </c>
      <c r="AX40" s="57"/>
      <c r="AY40" s="58" t="s">
        <v>25</v>
      </c>
      <c r="AZ40" s="155" t="s">
        <v>477</v>
      </c>
      <c r="BA40" s="155" t="s">
        <v>476</v>
      </c>
      <c r="BB40" s="75" t="str">
        <f t="shared" si="3"/>
        <v>SI</v>
      </c>
      <c r="BC40" s="76" t="str">
        <f t="shared" si="4"/>
        <v>NO</v>
      </c>
    </row>
    <row r="41" spans="1:55" ht="90" x14ac:dyDescent="0.25">
      <c r="A41" s="32">
        <v>30371043</v>
      </c>
      <c r="B41" s="28" t="s">
        <v>338</v>
      </c>
      <c r="C41" s="24" t="s">
        <v>84</v>
      </c>
      <c r="D41" s="25" t="s">
        <v>33</v>
      </c>
      <c r="E41" s="23" t="s">
        <v>43</v>
      </c>
      <c r="F41" s="23" t="s">
        <v>68</v>
      </c>
      <c r="G41" s="23" t="s">
        <v>22</v>
      </c>
      <c r="H41" s="79" t="s">
        <v>68</v>
      </c>
      <c r="I41" s="79" t="s">
        <v>68</v>
      </c>
      <c r="J41" s="79" t="s">
        <v>68</v>
      </c>
      <c r="K41" s="84" t="s">
        <v>68</v>
      </c>
      <c r="L41" s="79" t="s">
        <v>68</v>
      </c>
      <c r="M41" s="78" t="s">
        <v>63</v>
      </c>
      <c r="N41" s="79" t="s">
        <v>68</v>
      </c>
      <c r="O41" s="81" t="s">
        <v>219</v>
      </c>
      <c r="P41" s="78" t="s">
        <v>61</v>
      </c>
      <c r="Q41" s="78" t="s">
        <v>68</v>
      </c>
      <c r="R41" s="82">
        <v>387711</v>
      </c>
      <c r="S41" s="85">
        <v>43314</v>
      </c>
      <c r="T41" s="83">
        <v>43764</v>
      </c>
      <c r="U41" s="84">
        <v>1</v>
      </c>
      <c r="V41" s="27" t="s">
        <v>262</v>
      </c>
      <c r="W41" s="205">
        <v>0</v>
      </c>
      <c r="X41" s="35"/>
      <c r="Y41" s="35"/>
      <c r="Z41" s="8"/>
      <c r="AA41" s="8"/>
      <c r="AB41" s="8"/>
      <c r="AC41" s="8"/>
      <c r="AD41" s="8"/>
      <c r="AE41" s="8"/>
      <c r="AF41" s="8"/>
      <c r="AG41" s="8"/>
      <c r="AH41" s="8"/>
      <c r="AI41" s="8"/>
      <c r="AJ41" s="130">
        <f t="shared" si="5"/>
        <v>0</v>
      </c>
      <c r="AK41" s="131" t="str">
        <f>IFERROR(ROUND(SUM($X41:X41)/W41,3),"-")</f>
        <v>-</v>
      </c>
      <c r="AL41" s="146">
        <f t="shared" si="1"/>
        <v>356488</v>
      </c>
      <c r="AM41" s="35">
        <v>0</v>
      </c>
      <c r="AN41" s="35">
        <v>66469</v>
      </c>
      <c r="AO41" s="35">
        <v>167244</v>
      </c>
      <c r="AP41" s="35">
        <v>122775</v>
      </c>
      <c r="AQ41" s="35">
        <v>0</v>
      </c>
      <c r="AR41" s="129">
        <v>0</v>
      </c>
      <c r="AS41" s="8">
        <v>0</v>
      </c>
      <c r="AT41" s="8">
        <v>0</v>
      </c>
      <c r="AU41" s="8">
        <v>0</v>
      </c>
      <c r="AV41" s="8">
        <v>0</v>
      </c>
      <c r="AW41" s="152">
        <f t="shared" si="2"/>
        <v>1</v>
      </c>
      <c r="AX41" s="57"/>
      <c r="AY41" s="58" t="s">
        <v>25</v>
      </c>
      <c r="AZ41" s="155" t="s">
        <v>477</v>
      </c>
      <c r="BA41" s="155" t="s">
        <v>476</v>
      </c>
      <c r="BB41" s="75" t="str">
        <f t="shared" si="3"/>
        <v>SI</v>
      </c>
      <c r="BC41" s="76" t="str">
        <f t="shared" si="4"/>
        <v>NO</v>
      </c>
    </row>
    <row r="42" spans="1:55" ht="60" x14ac:dyDescent="0.25">
      <c r="A42" s="32">
        <v>30371043</v>
      </c>
      <c r="B42" s="28" t="s">
        <v>380</v>
      </c>
      <c r="C42" s="24" t="s">
        <v>84</v>
      </c>
      <c r="D42" s="25" t="s">
        <v>43</v>
      </c>
      <c r="E42" s="23" t="s">
        <v>62</v>
      </c>
      <c r="F42" s="23" t="s">
        <v>68</v>
      </c>
      <c r="G42" s="23" t="s">
        <v>22</v>
      </c>
      <c r="H42" s="79" t="s">
        <v>68</v>
      </c>
      <c r="I42" s="79" t="s">
        <v>68</v>
      </c>
      <c r="J42" s="79" t="s">
        <v>68</v>
      </c>
      <c r="K42" s="84" t="s">
        <v>68</v>
      </c>
      <c r="L42" s="79" t="s">
        <v>68</v>
      </c>
      <c r="M42" s="78" t="s">
        <v>63</v>
      </c>
      <c r="N42" s="79" t="s">
        <v>68</v>
      </c>
      <c r="O42" s="81" t="s">
        <v>219</v>
      </c>
      <c r="P42" s="78" t="s">
        <v>61</v>
      </c>
      <c r="Q42" s="78" t="s">
        <v>68</v>
      </c>
      <c r="R42" s="82">
        <v>89646</v>
      </c>
      <c r="S42" s="85">
        <v>42818</v>
      </c>
      <c r="T42" s="85">
        <v>43238</v>
      </c>
      <c r="U42" s="84">
        <v>1</v>
      </c>
      <c r="V42" s="27" t="s">
        <v>262</v>
      </c>
      <c r="W42" s="205">
        <v>0</v>
      </c>
      <c r="X42" s="35"/>
      <c r="Y42" s="35"/>
      <c r="Z42" s="8"/>
      <c r="AA42" s="8"/>
      <c r="AB42" s="8"/>
      <c r="AC42" s="8"/>
      <c r="AD42" s="8"/>
      <c r="AE42" s="8"/>
      <c r="AF42" s="8"/>
      <c r="AG42" s="8"/>
      <c r="AH42" s="8"/>
      <c r="AI42" s="8"/>
      <c r="AJ42" s="130">
        <f t="shared" si="5"/>
        <v>0</v>
      </c>
      <c r="AK42" s="131" t="str">
        <f>IFERROR(ROUND(SUM($X42:X42)/W42,3),"-")</f>
        <v>-</v>
      </c>
      <c r="AL42" s="146">
        <f t="shared" si="1"/>
        <v>89646</v>
      </c>
      <c r="AM42" s="35">
        <v>44823</v>
      </c>
      <c r="AN42" s="35">
        <v>44823</v>
      </c>
      <c r="AO42" s="35">
        <v>0</v>
      </c>
      <c r="AP42" s="35">
        <v>0</v>
      </c>
      <c r="AQ42" s="35">
        <v>0</v>
      </c>
      <c r="AR42" s="129">
        <v>0</v>
      </c>
      <c r="AS42" s="8">
        <v>0</v>
      </c>
      <c r="AT42" s="8">
        <v>0</v>
      </c>
      <c r="AU42" s="8">
        <v>0</v>
      </c>
      <c r="AV42" s="8">
        <v>0</v>
      </c>
      <c r="AW42" s="152">
        <f t="shared" si="2"/>
        <v>1</v>
      </c>
      <c r="AX42" s="57"/>
      <c r="AY42" s="58" t="s">
        <v>25</v>
      </c>
      <c r="AZ42" s="155" t="s">
        <v>477</v>
      </c>
      <c r="BA42" s="155" t="s">
        <v>476</v>
      </c>
      <c r="BB42" s="75" t="str">
        <f t="shared" si="3"/>
        <v>SI</v>
      </c>
      <c r="BC42" s="76" t="str">
        <f t="shared" si="4"/>
        <v>NO</v>
      </c>
    </row>
    <row r="43" spans="1:55" ht="60" x14ac:dyDescent="0.25">
      <c r="A43" s="32">
        <v>30371043</v>
      </c>
      <c r="B43" s="24" t="s">
        <v>381</v>
      </c>
      <c r="C43" s="24" t="s">
        <v>84</v>
      </c>
      <c r="D43" s="25" t="s">
        <v>43</v>
      </c>
      <c r="E43" s="23" t="s">
        <v>62</v>
      </c>
      <c r="F43" s="23" t="s">
        <v>68</v>
      </c>
      <c r="G43" s="23" t="s">
        <v>22</v>
      </c>
      <c r="H43" s="79" t="s">
        <v>68</v>
      </c>
      <c r="I43" s="79" t="s">
        <v>68</v>
      </c>
      <c r="J43" s="79" t="s">
        <v>68</v>
      </c>
      <c r="K43" s="84" t="s">
        <v>68</v>
      </c>
      <c r="L43" s="79" t="s">
        <v>68</v>
      </c>
      <c r="M43" s="78" t="s">
        <v>198</v>
      </c>
      <c r="N43" s="79" t="s">
        <v>68</v>
      </c>
      <c r="O43" s="81" t="s">
        <v>219</v>
      </c>
      <c r="P43" s="78" t="s">
        <v>61</v>
      </c>
      <c r="Q43" s="78" t="s">
        <v>68</v>
      </c>
      <c r="R43" s="82">
        <v>366434.44</v>
      </c>
      <c r="S43" s="85">
        <v>43242</v>
      </c>
      <c r="T43" s="85">
        <v>43607</v>
      </c>
      <c r="U43" s="84">
        <v>1</v>
      </c>
      <c r="V43" s="27" t="s">
        <v>262</v>
      </c>
      <c r="W43" s="205">
        <v>0</v>
      </c>
      <c r="X43" s="35"/>
      <c r="Y43" s="35"/>
      <c r="Z43" s="8"/>
      <c r="AA43" s="8"/>
      <c r="AB43" s="8"/>
      <c r="AC43" s="8"/>
      <c r="AD43" s="8"/>
      <c r="AE43" s="8"/>
      <c r="AF43" s="8"/>
      <c r="AG43" s="8"/>
      <c r="AH43" s="8"/>
      <c r="AI43" s="8"/>
      <c r="AJ43" s="130">
        <f t="shared" si="5"/>
        <v>0</v>
      </c>
      <c r="AK43" s="131" t="str">
        <f>IFERROR(ROUND(SUM($X43:X43)/W43,3),"-")</f>
        <v>-</v>
      </c>
      <c r="AL43" s="146">
        <f t="shared" si="1"/>
        <v>235709</v>
      </c>
      <c r="AM43" s="35">
        <v>0</v>
      </c>
      <c r="AN43" s="35">
        <v>104985</v>
      </c>
      <c r="AO43" s="35">
        <v>130724</v>
      </c>
      <c r="AP43" s="35">
        <v>0</v>
      </c>
      <c r="AQ43" s="35">
        <v>0</v>
      </c>
      <c r="AR43" s="129">
        <v>0</v>
      </c>
      <c r="AS43" s="8">
        <v>0</v>
      </c>
      <c r="AT43" s="8">
        <v>0</v>
      </c>
      <c r="AU43" s="8">
        <v>0</v>
      </c>
      <c r="AV43" s="8">
        <v>0</v>
      </c>
      <c r="AW43" s="152">
        <f t="shared" si="2"/>
        <v>1</v>
      </c>
      <c r="AX43" s="57"/>
      <c r="AY43" s="58" t="s">
        <v>25</v>
      </c>
      <c r="AZ43" s="155" t="s">
        <v>477</v>
      </c>
      <c r="BA43" s="155" t="s">
        <v>476</v>
      </c>
      <c r="BB43" s="75" t="str">
        <f t="shared" si="3"/>
        <v>SI</v>
      </c>
      <c r="BC43" s="76" t="str">
        <f t="shared" si="4"/>
        <v>NO</v>
      </c>
    </row>
    <row r="44" spans="1:55" ht="60" x14ac:dyDescent="0.25">
      <c r="A44" s="32">
        <v>30371043</v>
      </c>
      <c r="B44" s="24" t="s">
        <v>382</v>
      </c>
      <c r="C44" s="24" t="s">
        <v>84</v>
      </c>
      <c r="D44" s="25" t="s">
        <v>43</v>
      </c>
      <c r="E44" s="23" t="s">
        <v>62</v>
      </c>
      <c r="F44" s="23" t="s">
        <v>68</v>
      </c>
      <c r="G44" s="23" t="s">
        <v>22</v>
      </c>
      <c r="H44" s="79" t="s">
        <v>68</v>
      </c>
      <c r="I44" s="79" t="s">
        <v>68</v>
      </c>
      <c r="J44" s="79" t="s">
        <v>68</v>
      </c>
      <c r="K44" s="84" t="s">
        <v>68</v>
      </c>
      <c r="L44" s="79" t="s">
        <v>68</v>
      </c>
      <c r="M44" s="78" t="s">
        <v>198</v>
      </c>
      <c r="N44" s="79" t="s">
        <v>68</v>
      </c>
      <c r="O44" s="81" t="s">
        <v>219</v>
      </c>
      <c r="P44" s="78" t="s">
        <v>61</v>
      </c>
      <c r="Q44" s="78" t="s">
        <v>68</v>
      </c>
      <c r="R44" s="82">
        <v>239425</v>
      </c>
      <c r="S44" s="85">
        <v>42856</v>
      </c>
      <c r="T44" s="85">
        <v>43282</v>
      </c>
      <c r="U44" s="84">
        <v>1</v>
      </c>
      <c r="V44" s="27" t="s">
        <v>262</v>
      </c>
      <c r="W44" s="205">
        <v>0</v>
      </c>
      <c r="X44" s="35"/>
      <c r="Y44" s="35"/>
      <c r="Z44" s="8"/>
      <c r="AA44" s="8"/>
      <c r="AB44" s="8"/>
      <c r="AC44" s="8"/>
      <c r="AD44" s="8"/>
      <c r="AE44" s="8"/>
      <c r="AF44" s="8"/>
      <c r="AG44" s="8"/>
      <c r="AH44" s="8"/>
      <c r="AI44" s="8"/>
      <c r="AJ44" s="130">
        <f t="shared" si="5"/>
        <v>0</v>
      </c>
      <c r="AK44" s="131" t="str">
        <f>IFERROR(ROUND(SUM($X44:X44)/W44,3),"-")</f>
        <v>-</v>
      </c>
      <c r="AL44" s="146">
        <f t="shared" si="1"/>
        <v>239425</v>
      </c>
      <c r="AM44" s="35">
        <v>85880</v>
      </c>
      <c r="AN44" s="35">
        <v>153545</v>
      </c>
      <c r="AO44" s="35">
        <v>0</v>
      </c>
      <c r="AP44" s="35">
        <v>0</v>
      </c>
      <c r="AQ44" s="35">
        <v>0</v>
      </c>
      <c r="AR44" s="129">
        <v>0</v>
      </c>
      <c r="AS44" s="8">
        <v>0</v>
      </c>
      <c r="AT44" s="8">
        <v>0</v>
      </c>
      <c r="AU44" s="8">
        <v>0</v>
      </c>
      <c r="AV44" s="8">
        <v>0</v>
      </c>
      <c r="AW44" s="152">
        <f t="shared" si="2"/>
        <v>1</v>
      </c>
      <c r="AX44" s="57"/>
      <c r="AY44" s="58" t="s">
        <v>25</v>
      </c>
      <c r="AZ44" s="155" t="s">
        <v>477</v>
      </c>
      <c r="BA44" s="155" t="s">
        <v>476</v>
      </c>
      <c r="BB44" s="75" t="str">
        <f t="shared" si="3"/>
        <v>SI</v>
      </c>
      <c r="BC44" s="76" t="str">
        <f t="shared" si="4"/>
        <v>NO</v>
      </c>
    </row>
    <row r="45" spans="1:55" ht="60" x14ac:dyDescent="0.25">
      <c r="A45" s="32">
        <v>30371043</v>
      </c>
      <c r="B45" s="24" t="s">
        <v>383</v>
      </c>
      <c r="C45" s="24" t="s">
        <v>84</v>
      </c>
      <c r="D45" s="25" t="s">
        <v>43</v>
      </c>
      <c r="E45" s="23" t="s">
        <v>62</v>
      </c>
      <c r="F45" s="23" t="s">
        <v>68</v>
      </c>
      <c r="G45" s="23" t="s">
        <v>22</v>
      </c>
      <c r="H45" s="79" t="s">
        <v>68</v>
      </c>
      <c r="I45" s="79" t="s">
        <v>68</v>
      </c>
      <c r="J45" s="79" t="s">
        <v>68</v>
      </c>
      <c r="K45" s="84" t="s">
        <v>68</v>
      </c>
      <c r="L45" s="79" t="s">
        <v>68</v>
      </c>
      <c r="M45" s="78" t="s">
        <v>63</v>
      </c>
      <c r="N45" s="79" t="s">
        <v>68</v>
      </c>
      <c r="O45" s="81" t="s">
        <v>219</v>
      </c>
      <c r="P45" s="78" t="s">
        <v>61</v>
      </c>
      <c r="Q45" s="78" t="s">
        <v>68</v>
      </c>
      <c r="R45" s="82">
        <v>228563</v>
      </c>
      <c r="S45" s="85">
        <v>42795</v>
      </c>
      <c r="T45" s="85">
        <v>43313</v>
      </c>
      <c r="U45" s="84">
        <v>1</v>
      </c>
      <c r="V45" s="27" t="s">
        <v>262</v>
      </c>
      <c r="W45" s="205">
        <v>0</v>
      </c>
      <c r="X45" s="35"/>
      <c r="Y45" s="35"/>
      <c r="Z45" s="8"/>
      <c r="AA45" s="8"/>
      <c r="AB45" s="8"/>
      <c r="AC45" s="8"/>
      <c r="AD45" s="8"/>
      <c r="AE45" s="8"/>
      <c r="AF45" s="8"/>
      <c r="AG45" s="8"/>
      <c r="AH45" s="8"/>
      <c r="AI45" s="8"/>
      <c r="AJ45" s="130">
        <f t="shared" si="5"/>
        <v>0</v>
      </c>
      <c r="AK45" s="131" t="str">
        <f>IFERROR(ROUND(SUM($X45:X45)/W45,3),"-")</f>
        <v>-</v>
      </c>
      <c r="AL45" s="146">
        <f t="shared" si="1"/>
        <v>228563</v>
      </c>
      <c r="AM45" s="35">
        <v>112575</v>
      </c>
      <c r="AN45" s="35">
        <v>115988</v>
      </c>
      <c r="AO45" s="35">
        <v>0</v>
      </c>
      <c r="AP45" s="35">
        <v>0</v>
      </c>
      <c r="AQ45" s="35">
        <v>0</v>
      </c>
      <c r="AR45" s="129">
        <v>0</v>
      </c>
      <c r="AS45" s="8">
        <v>0</v>
      </c>
      <c r="AT45" s="8">
        <v>0</v>
      </c>
      <c r="AU45" s="8">
        <v>0</v>
      </c>
      <c r="AV45" s="8">
        <v>0</v>
      </c>
      <c r="AW45" s="152">
        <f t="shared" si="2"/>
        <v>1</v>
      </c>
      <c r="AX45" s="57"/>
      <c r="AY45" s="58" t="s">
        <v>25</v>
      </c>
      <c r="AZ45" s="155" t="s">
        <v>477</v>
      </c>
      <c r="BA45" s="155" t="s">
        <v>476</v>
      </c>
      <c r="BB45" s="75" t="str">
        <f t="shared" si="3"/>
        <v>SI</v>
      </c>
      <c r="BC45" s="76" t="str">
        <f t="shared" si="4"/>
        <v>NO</v>
      </c>
    </row>
    <row r="46" spans="1:55" ht="45" x14ac:dyDescent="0.25">
      <c r="A46" s="43">
        <v>30481288</v>
      </c>
      <c r="B46" s="44" t="s">
        <v>339</v>
      </c>
      <c r="C46" s="44" t="s">
        <v>84</v>
      </c>
      <c r="D46" s="43" t="s">
        <v>43</v>
      </c>
      <c r="E46" s="45" t="s">
        <v>43</v>
      </c>
      <c r="F46" s="45" t="s">
        <v>68</v>
      </c>
      <c r="G46" s="45" t="s">
        <v>22</v>
      </c>
      <c r="H46" s="45" t="s">
        <v>24</v>
      </c>
      <c r="I46" s="86">
        <v>122994</v>
      </c>
      <c r="J46" s="86">
        <v>16046</v>
      </c>
      <c r="K46" s="87">
        <f t="shared" ref="K46:K50" si="7">J46/I46</f>
        <v>0.13046164853570094</v>
      </c>
      <c r="L46" s="86">
        <v>0</v>
      </c>
      <c r="M46" s="45" t="s">
        <v>66</v>
      </c>
      <c r="N46" s="86">
        <v>29</v>
      </c>
      <c r="O46" s="45" t="s">
        <v>65</v>
      </c>
      <c r="P46" s="45" t="s">
        <v>64</v>
      </c>
      <c r="Q46" s="45" t="s">
        <v>68</v>
      </c>
      <c r="R46" s="48">
        <v>4587287</v>
      </c>
      <c r="S46" s="46">
        <v>43374</v>
      </c>
      <c r="T46" s="46">
        <v>44166</v>
      </c>
      <c r="U46" s="47">
        <v>1</v>
      </c>
      <c r="V46" s="46" t="s">
        <v>262</v>
      </c>
      <c r="W46" s="49">
        <v>0</v>
      </c>
      <c r="X46" s="49">
        <f t="shared" ref="X46:AI46" si="8">SUM(X47:X49)</f>
        <v>0</v>
      </c>
      <c r="Y46" s="49">
        <f t="shared" si="8"/>
        <v>0</v>
      </c>
      <c r="Z46" s="37">
        <f t="shared" si="8"/>
        <v>0</v>
      </c>
      <c r="AA46" s="37">
        <f t="shared" si="8"/>
        <v>0</v>
      </c>
      <c r="AB46" s="37">
        <f t="shared" si="8"/>
        <v>0</v>
      </c>
      <c r="AC46" s="37">
        <f t="shared" si="8"/>
        <v>0</v>
      </c>
      <c r="AD46" s="37">
        <f t="shared" si="8"/>
        <v>0</v>
      </c>
      <c r="AE46" s="37">
        <f t="shared" si="8"/>
        <v>0</v>
      </c>
      <c r="AF46" s="37">
        <f t="shared" si="8"/>
        <v>0</v>
      </c>
      <c r="AG46" s="37">
        <f t="shared" si="8"/>
        <v>0</v>
      </c>
      <c r="AH46" s="37">
        <f t="shared" si="8"/>
        <v>0</v>
      </c>
      <c r="AI46" s="37">
        <f t="shared" si="8"/>
        <v>0</v>
      </c>
      <c r="AJ46" s="130">
        <f t="shared" si="5"/>
        <v>0</v>
      </c>
      <c r="AK46" s="131" t="str">
        <f>IFERROR(ROUND(SUM($X46:X46)/W46,3),"-")</f>
        <v>-</v>
      </c>
      <c r="AL46" s="49">
        <f t="shared" si="1"/>
        <v>4870914</v>
      </c>
      <c r="AM46" s="49">
        <v>0</v>
      </c>
      <c r="AN46" s="49">
        <v>3</v>
      </c>
      <c r="AO46" s="49">
        <v>2839808</v>
      </c>
      <c r="AP46" s="49">
        <v>2031103</v>
      </c>
      <c r="AQ46" s="49">
        <f>SUM(AQ47:AQ49)</f>
        <v>0</v>
      </c>
      <c r="AR46" s="37">
        <v>0</v>
      </c>
      <c r="AS46" s="37">
        <v>0</v>
      </c>
      <c r="AT46" s="37">
        <v>0</v>
      </c>
      <c r="AU46" s="37">
        <v>0</v>
      </c>
      <c r="AV46" s="37">
        <v>0</v>
      </c>
      <c r="AW46" s="149">
        <f t="shared" si="2"/>
        <v>1</v>
      </c>
      <c r="AX46" s="50"/>
      <c r="AY46" s="51" t="s">
        <v>25</v>
      </c>
      <c r="AZ46" s="156" t="s">
        <v>477</v>
      </c>
      <c r="BA46" s="155" t="s">
        <v>476</v>
      </c>
      <c r="BB46" s="75" t="str">
        <f t="shared" si="3"/>
        <v>SI</v>
      </c>
      <c r="BC46" s="76" t="str">
        <f t="shared" si="4"/>
        <v>NO</v>
      </c>
    </row>
    <row r="47" spans="1:55" ht="105" x14ac:dyDescent="0.25">
      <c r="A47" s="32">
        <v>30481288</v>
      </c>
      <c r="B47" s="28" t="s">
        <v>286</v>
      </c>
      <c r="C47" s="24" t="s">
        <v>84</v>
      </c>
      <c r="D47" s="25" t="s">
        <v>223</v>
      </c>
      <c r="E47" s="23" t="s">
        <v>228</v>
      </c>
      <c r="F47" s="23" t="s">
        <v>105</v>
      </c>
      <c r="G47" s="23" t="s">
        <v>22</v>
      </c>
      <c r="H47" s="78" t="s">
        <v>24</v>
      </c>
      <c r="I47" s="79">
        <v>9722</v>
      </c>
      <c r="J47" s="79">
        <v>1086</v>
      </c>
      <c r="K47" s="80">
        <f>J47/I47</f>
        <v>0.11170541040938078</v>
      </c>
      <c r="L47" s="79" t="s">
        <v>68</v>
      </c>
      <c r="M47" s="78" t="s">
        <v>66</v>
      </c>
      <c r="N47" s="79">
        <v>5.12</v>
      </c>
      <c r="O47" s="78" t="s">
        <v>65</v>
      </c>
      <c r="P47" s="78" t="s">
        <v>64</v>
      </c>
      <c r="Q47" s="78" t="s">
        <v>68</v>
      </c>
      <c r="R47" s="82">
        <v>1118735</v>
      </c>
      <c r="S47" s="85">
        <v>43554</v>
      </c>
      <c r="T47" s="85">
        <v>43914</v>
      </c>
      <c r="U47" s="84">
        <v>1</v>
      </c>
      <c r="V47" s="27" t="s">
        <v>262</v>
      </c>
      <c r="W47" s="205">
        <v>0</v>
      </c>
      <c r="X47" s="35"/>
      <c r="Y47" s="35"/>
      <c r="Z47" s="8"/>
      <c r="AA47" s="8"/>
      <c r="AB47" s="8"/>
      <c r="AC47" s="8"/>
      <c r="AD47" s="8"/>
      <c r="AE47" s="8"/>
      <c r="AF47" s="8"/>
      <c r="AG47" s="8"/>
      <c r="AH47" s="8"/>
      <c r="AI47" s="8"/>
      <c r="AJ47" s="130">
        <f t="shared" si="5"/>
        <v>0</v>
      </c>
      <c r="AK47" s="131" t="str">
        <f>IFERROR(ROUND(SUM($X47:X47)/W47,3),"-")</f>
        <v>-</v>
      </c>
      <c r="AL47" s="146">
        <f t="shared" si="1"/>
        <v>1182992</v>
      </c>
      <c r="AM47" s="36">
        <v>0</v>
      </c>
      <c r="AN47" s="36">
        <v>0</v>
      </c>
      <c r="AO47" s="36">
        <v>777366</v>
      </c>
      <c r="AP47" s="36">
        <v>405626</v>
      </c>
      <c r="AQ47" s="36">
        <v>0</v>
      </c>
      <c r="AR47" s="129">
        <v>0</v>
      </c>
      <c r="AS47" s="8">
        <v>0</v>
      </c>
      <c r="AT47" s="8">
        <v>0</v>
      </c>
      <c r="AU47" s="8">
        <v>0</v>
      </c>
      <c r="AV47" s="8">
        <v>0</v>
      </c>
      <c r="AW47" s="152">
        <f t="shared" si="2"/>
        <v>1</v>
      </c>
      <c r="AX47" s="57"/>
      <c r="AY47" s="59" t="s">
        <v>25</v>
      </c>
      <c r="AZ47" s="155" t="s">
        <v>477</v>
      </c>
      <c r="BA47" s="155" t="s">
        <v>476</v>
      </c>
      <c r="BB47" s="75" t="str">
        <f t="shared" si="3"/>
        <v>SI</v>
      </c>
      <c r="BC47" s="76" t="str">
        <f t="shared" si="4"/>
        <v>NO</v>
      </c>
    </row>
    <row r="48" spans="1:55" ht="120" x14ac:dyDescent="0.25">
      <c r="A48" s="32">
        <v>30481288</v>
      </c>
      <c r="B48" s="28" t="s">
        <v>285</v>
      </c>
      <c r="C48" s="24" t="s">
        <v>84</v>
      </c>
      <c r="D48" s="25" t="s">
        <v>223</v>
      </c>
      <c r="E48" s="23" t="s">
        <v>62</v>
      </c>
      <c r="F48" s="23" t="s">
        <v>104</v>
      </c>
      <c r="G48" s="23" t="s">
        <v>22</v>
      </c>
      <c r="H48" s="78" t="s">
        <v>24</v>
      </c>
      <c r="I48" s="79">
        <v>79090</v>
      </c>
      <c r="J48" s="79">
        <v>13450</v>
      </c>
      <c r="K48" s="80">
        <f>J48/I48</f>
        <v>0.17005942597041346</v>
      </c>
      <c r="L48" s="79" t="s">
        <v>68</v>
      </c>
      <c r="M48" s="78" t="s">
        <v>66</v>
      </c>
      <c r="N48" s="79">
        <v>9.1999999999999993</v>
      </c>
      <c r="O48" s="78" t="s">
        <v>65</v>
      </c>
      <c r="P48" s="78" t="s">
        <v>64</v>
      </c>
      <c r="Q48" s="78" t="s">
        <v>68</v>
      </c>
      <c r="R48" s="82">
        <v>1237571.7760000001</v>
      </c>
      <c r="S48" s="83">
        <v>43424</v>
      </c>
      <c r="T48" s="85">
        <v>43874</v>
      </c>
      <c r="U48" s="84">
        <v>1</v>
      </c>
      <c r="V48" s="27" t="s">
        <v>262</v>
      </c>
      <c r="W48" s="205">
        <v>0</v>
      </c>
      <c r="X48" s="35"/>
      <c r="Y48" s="35"/>
      <c r="Z48" s="8"/>
      <c r="AA48" s="8"/>
      <c r="AB48" s="8"/>
      <c r="AC48" s="8"/>
      <c r="AD48" s="8"/>
      <c r="AE48" s="8"/>
      <c r="AF48" s="8"/>
      <c r="AG48" s="8"/>
      <c r="AH48" s="8"/>
      <c r="AI48" s="8"/>
      <c r="AJ48" s="130">
        <f t="shared" si="5"/>
        <v>0</v>
      </c>
      <c r="AK48" s="131" t="str">
        <f>IFERROR(ROUND(SUM($X48:X48)/W48,3),"-")</f>
        <v>-</v>
      </c>
      <c r="AL48" s="146">
        <f t="shared" si="1"/>
        <v>1358413</v>
      </c>
      <c r="AM48" s="36">
        <v>0</v>
      </c>
      <c r="AN48" s="36">
        <v>0</v>
      </c>
      <c r="AO48" s="36">
        <v>881244</v>
      </c>
      <c r="AP48" s="36">
        <v>477169</v>
      </c>
      <c r="AQ48" s="36">
        <v>0</v>
      </c>
      <c r="AR48" s="129">
        <v>0</v>
      </c>
      <c r="AS48" s="8">
        <v>0</v>
      </c>
      <c r="AT48" s="8">
        <v>0</v>
      </c>
      <c r="AU48" s="8">
        <v>0</v>
      </c>
      <c r="AV48" s="8">
        <v>0</v>
      </c>
      <c r="AW48" s="152">
        <f t="shared" si="2"/>
        <v>1</v>
      </c>
      <c r="AX48" s="57"/>
      <c r="AY48" s="58" t="s">
        <v>25</v>
      </c>
      <c r="AZ48" s="155" t="s">
        <v>477</v>
      </c>
      <c r="BA48" s="155" t="s">
        <v>476</v>
      </c>
      <c r="BB48" s="75" t="str">
        <f t="shared" si="3"/>
        <v>SI</v>
      </c>
      <c r="BC48" s="76" t="str">
        <f t="shared" si="4"/>
        <v>NO</v>
      </c>
    </row>
    <row r="49" spans="1:55" ht="60" x14ac:dyDescent="0.25">
      <c r="A49" s="32">
        <v>30481288</v>
      </c>
      <c r="B49" s="24" t="s">
        <v>284</v>
      </c>
      <c r="C49" s="24" t="s">
        <v>84</v>
      </c>
      <c r="D49" s="25" t="s">
        <v>33</v>
      </c>
      <c r="E49" s="23" t="s">
        <v>59</v>
      </c>
      <c r="F49" s="23" t="s">
        <v>103</v>
      </c>
      <c r="G49" s="23" t="s">
        <v>22</v>
      </c>
      <c r="H49" s="78" t="s">
        <v>24</v>
      </c>
      <c r="I49" s="79">
        <v>34182</v>
      </c>
      <c r="J49" s="79">
        <v>1510</v>
      </c>
      <c r="K49" s="80">
        <f>J49/I49</f>
        <v>4.4175296939909896E-2</v>
      </c>
      <c r="L49" s="79" t="s">
        <v>68</v>
      </c>
      <c r="M49" s="78" t="s">
        <v>66</v>
      </c>
      <c r="N49" s="79">
        <v>15</v>
      </c>
      <c r="O49" s="81" t="s">
        <v>65</v>
      </c>
      <c r="P49" s="78" t="s">
        <v>64</v>
      </c>
      <c r="Q49" s="78" t="s">
        <v>68</v>
      </c>
      <c r="R49" s="82">
        <v>2230979.9649999999</v>
      </c>
      <c r="S49" s="83">
        <v>43551</v>
      </c>
      <c r="T49" s="83">
        <v>44031</v>
      </c>
      <c r="U49" s="84">
        <v>1</v>
      </c>
      <c r="V49" s="27" t="s">
        <v>262</v>
      </c>
      <c r="W49" s="205">
        <v>0</v>
      </c>
      <c r="X49" s="35"/>
      <c r="Y49" s="35"/>
      <c r="Z49" s="8"/>
      <c r="AA49" s="8"/>
      <c r="AB49" s="8"/>
      <c r="AC49" s="8"/>
      <c r="AD49" s="8"/>
      <c r="AE49" s="8"/>
      <c r="AF49" s="8"/>
      <c r="AG49" s="8"/>
      <c r="AH49" s="8"/>
      <c r="AI49" s="8"/>
      <c r="AJ49" s="130">
        <f t="shared" si="5"/>
        <v>0</v>
      </c>
      <c r="AK49" s="131" t="str">
        <f>IFERROR(ROUND(SUM($X49:X49)/W49,3),"-")</f>
        <v>-</v>
      </c>
      <c r="AL49" s="146">
        <f t="shared" si="1"/>
        <v>2329506</v>
      </c>
      <c r="AM49" s="36">
        <v>0</v>
      </c>
      <c r="AN49" s="36">
        <v>0</v>
      </c>
      <c r="AO49" s="36">
        <v>1181198</v>
      </c>
      <c r="AP49" s="36">
        <v>1148308</v>
      </c>
      <c r="AQ49" s="36">
        <v>0</v>
      </c>
      <c r="AR49" s="129">
        <v>0</v>
      </c>
      <c r="AS49" s="8">
        <v>0</v>
      </c>
      <c r="AT49" s="8">
        <v>0</v>
      </c>
      <c r="AU49" s="8">
        <v>0</v>
      </c>
      <c r="AV49" s="8">
        <v>0</v>
      </c>
      <c r="AW49" s="152">
        <f t="shared" si="2"/>
        <v>1</v>
      </c>
      <c r="AX49" s="57"/>
      <c r="AY49" s="58" t="s">
        <v>25</v>
      </c>
      <c r="AZ49" s="155" t="s">
        <v>477</v>
      </c>
      <c r="BA49" s="155" t="s">
        <v>476</v>
      </c>
      <c r="BB49" s="75" t="str">
        <f t="shared" si="3"/>
        <v>SI</v>
      </c>
      <c r="BC49" s="76" t="str">
        <f t="shared" si="4"/>
        <v>NO</v>
      </c>
    </row>
    <row r="50" spans="1:55" ht="45" x14ac:dyDescent="0.25">
      <c r="A50" s="43">
        <v>40002696</v>
      </c>
      <c r="B50" s="44" t="s">
        <v>340</v>
      </c>
      <c r="C50" s="44" t="s">
        <v>84</v>
      </c>
      <c r="D50" s="43" t="s">
        <v>43</v>
      </c>
      <c r="E50" s="45" t="s">
        <v>43</v>
      </c>
      <c r="F50" s="45" t="s">
        <v>68</v>
      </c>
      <c r="G50" s="45" t="s">
        <v>22</v>
      </c>
      <c r="H50" s="45" t="s">
        <v>24</v>
      </c>
      <c r="I50" s="86">
        <v>264756</v>
      </c>
      <c r="J50" s="86">
        <v>52517</v>
      </c>
      <c r="K50" s="87">
        <f t="shared" si="7"/>
        <v>0.19835999939566998</v>
      </c>
      <c r="L50" s="86">
        <v>0</v>
      </c>
      <c r="M50" s="45" t="s">
        <v>66</v>
      </c>
      <c r="N50" s="86">
        <v>108153.74999999997</v>
      </c>
      <c r="O50" s="45" t="s">
        <v>3</v>
      </c>
      <c r="P50" s="45" t="s">
        <v>3</v>
      </c>
      <c r="Q50" s="45" t="s">
        <v>68</v>
      </c>
      <c r="R50" s="48">
        <v>18002735</v>
      </c>
      <c r="S50" s="88">
        <v>43646</v>
      </c>
      <c r="T50" s="46">
        <v>46357</v>
      </c>
      <c r="U50" s="47">
        <v>0</v>
      </c>
      <c r="V50" s="46" t="s">
        <v>262</v>
      </c>
      <c r="W50" s="49">
        <v>4676495</v>
      </c>
      <c r="X50" s="49">
        <f t="shared" ref="X50:AI50" si="9">SUM(X51:X78)</f>
        <v>0</v>
      </c>
      <c r="Y50" s="49">
        <f t="shared" si="9"/>
        <v>1223006</v>
      </c>
      <c r="Z50" s="37">
        <f t="shared" si="9"/>
        <v>640960</v>
      </c>
      <c r="AA50" s="37">
        <f t="shared" si="9"/>
        <v>372739</v>
      </c>
      <c r="AB50" s="37">
        <f t="shared" si="9"/>
        <v>204300</v>
      </c>
      <c r="AC50" s="37">
        <f t="shared" si="9"/>
        <v>557349</v>
      </c>
      <c r="AD50" s="37">
        <f t="shared" si="9"/>
        <v>118650</v>
      </c>
      <c r="AE50" s="37">
        <f t="shared" si="9"/>
        <v>153046</v>
      </c>
      <c r="AF50" s="37">
        <f t="shared" si="9"/>
        <v>315000</v>
      </c>
      <c r="AG50" s="37">
        <f t="shared" si="9"/>
        <v>369318</v>
      </c>
      <c r="AH50" s="37">
        <f t="shared" si="9"/>
        <v>430181.68699999998</v>
      </c>
      <c r="AI50" s="37">
        <f t="shared" si="9"/>
        <v>367668</v>
      </c>
      <c r="AJ50" s="130">
        <f t="shared" si="5"/>
        <v>4752217.6869999999</v>
      </c>
      <c r="AK50" s="131">
        <f>IFERROR(ROUND(SUM($X50:X50)/W50,3),"-")</f>
        <v>0</v>
      </c>
      <c r="AL50" s="49">
        <f t="shared" si="1"/>
        <v>102465524</v>
      </c>
      <c r="AM50" s="49">
        <v>610123</v>
      </c>
      <c r="AN50" s="49">
        <v>1394279</v>
      </c>
      <c r="AO50" s="49">
        <v>1549827</v>
      </c>
      <c r="AP50" s="49">
        <v>15823630</v>
      </c>
      <c r="AQ50" s="49">
        <f>SUM(AQ51:AQ78)</f>
        <v>10767048</v>
      </c>
      <c r="AR50" s="37">
        <f>SUM(AR51:AR78)</f>
        <v>4720617</v>
      </c>
      <c r="AS50" s="37">
        <v>16900000</v>
      </c>
      <c r="AT50" s="37">
        <v>16900000</v>
      </c>
      <c r="AU50" s="37">
        <v>16900000</v>
      </c>
      <c r="AV50" s="37">
        <v>16900000</v>
      </c>
      <c r="AW50" s="149">
        <f t="shared" si="2"/>
        <v>0.29419560670962852</v>
      </c>
      <c r="AX50" s="50"/>
      <c r="AY50" s="51" t="s">
        <v>25</v>
      </c>
      <c r="AZ50" s="156" t="s">
        <v>477</v>
      </c>
      <c r="BA50" s="155" t="s">
        <v>537</v>
      </c>
      <c r="BB50" s="75" t="str">
        <f t="shared" si="3"/>
        <v>JUSTIFICAR DIFERENCIA</v>
      </c>
      <c r="BC50" s="76">
        <f t="shared" si="4"/>
        <v>-31600.686999999918</v>
      </c>
    </row>
    <row r="51" spans="1:55" ht="120" x14ac:dyDescent="0.25">
      <c r="A51" s="32">
        <v>40002696</v>
      </c>
      <c r="B51" s="24" t="s">
        <v>341</v>
      </c>
      <c r="C51" s="24" t="s">
        <v>84</v>
      </c>
      <c r="D51" s="25" t="s">
        <v>223</v>
      </c>
      <c r="E51" s="23" t="s">
        <v>35</v>
      </c>
      <c r="F51" s="23" t="s">
        <v>187</v>
      </c>
      <c r="G51" s="23" t="s">
        <v>22</v>
      </c>
      <c r="H51" s="78" t="s">
        <v>24</v>
      </c>
      <c r="I51" s="79">
        <v>24533</v>
      </c>
      <c r="J51" s="79">
        <v>10303</v>
      </c>
      <c r="K51" s="80">
        <f>J51/I51</f>
        <v>0.41996494517588556</v>
      </c>
      <c r="L51" s="79" t="s">
        <v>68</v>
      </c>
      <c r="M51" s="78" t="s">
        <v>66</v>
      </c>
      <c r="N51" s="79">
        <v>4.2</v>
      </c>
      <c r="O51" s="192" t="s">
        <v>3</v>
      </c>
      <c r="P51" s="193" t="s">
        <v>3</v>
      </c>
      <c r="Q51" s="78" t="s">
        <v>68</v>
      </c>
      <c r="R51" s="82">
        <v>757523</v>
      </c>
      <c r="S51" s="83">
        <v>44021</v>
      </c>
      <c r="T51" s="165">
        <v>44201</v>
      </c>
      <c r="U51" s="163">
        <v>0.57999999999999996</v>
      </c>
      <c r="V51" s="27" t="s">
        <v>262</v>
      </c>
      <c r="W51" s="205">
        <v>0</v>
      </c>
      <c r="X51" s="35"/>
      <c r="Y51" s="35"/>
      <c r="Z51" s="8"/>
      <c r="AA51" s="8"/>
      <c r="AB51" s="8"/>
      <c r="AC51" s="8"/>
      <c r="AD51" s="8"/>
      <c r="AE51" s="8"/>
      <c r="AF51" s="8"/>
      <c r="AG51" s="8"/>
      <c r="AH51" s="8"/>
      <c r="AI51" s="8"/>
      <c r="AJ51" s="130">
        <f t="shared" si="5"/>
        <v>0</v>
      </c>
      <c r="AK51" s="131" t="str">
        <f>IFERROR(ROUND(SUM($X51:X51)/W51,3),"-")</f>
        <v>-</v>
      </c>
      <c r="AL51" s="146">
        <f t="shared" si="1"/>
        <v>930397</v>
      </c>
      <c r="AM51" s="35">
        <v>0</v>
      </c>
      <c r="AN51" s="35">
        <v>0</v>
      </c>
      <c r="AO51" s="35">
        <v>1</v>
      </c>
      <c r="AP51" s="35">
        <v>339900</v>
      </c>
      <c r="AQ51" s="35">
        <v>590496</v>
      </c>
      <c r="AR51" s="129">
        <v>0</v>
      </c>
      <c r="AS51" s="8">
        <v>0</v>
      </c>
      <c r="AT51" s="8">
        <v>0</v>
      </c>
      <c r="AU51" s="8">
        <v>0</v>
      </c>
      <c r="AV51" s="38">
        <v>0</v>
      </c>
      <c r="AW51" s="152">
        <f t="shared" si="2"/>
        <v>1</v>
      </c>
      <c r="AX51" s="41"/>
      <c r="AY51" s="58" t="s">
        <v>24</v>
      </c>
      <c r="AZ51" s="155" t="s">
        <v>477</v>
      </c>
      <c r="BA51" s="155" t="s">
        <v>537</v>
      </c>
      <c r="BB51" s="75" t="str">
        <f t="shared" si="3"/>
        <v>SI</v>
      </c>
      <c r="BC51" s="76" t="str">
        <f t="shared" si="4"/>
        <v>NO</v>
      </c>
    </row>
    <row r="52" spans="1:55" ht="135" x14ac:dyDescent="0.25">
      <c r="A52" s="32">
        <v>40002696</v>
      </c>
      <c r="B52" s="24" t="s">
        <v>342</v>
      </c>
      <c r="C52" s="24" t="s">
        <v>84</v>
      </c>
      <c r="D52" s="25" t="s">
        <v>223</v>
      </c>
      <c r="E52" s="23" t="s">
        <v>35</v>
      </c>
      <c r="F52" s="23" t="s">
        <v>185</v>
      </c>
      <c r="G52" s="23" t="s">
        <v>22</v>
      </c>
      <c r="H52" s="78" t="s">
        <v>24</v>
      </c>
      <c r="I52" s="79">
        <v>24533</v>
      </c>
      <c r="J52" s="79">
        <v>10303</v>
      </c>
      <c r="K52" s="80">
        <f>J52/I52</f>
        <v>0.41996494517588556</v>
      </c>
      <c r="L52" s="79" t="s">
        <v>68</v>
      </c>
      <c r="M52" s="78" t="s">
        <v>66</v>
      </c>
      <c r="N52" s="79">
        <v>15.72</v>
      </c>
      <c r="O52" s="192" t="s">
        <v>65</v>
      </c>
      <c r="P52" s="193" t="s">
        <v>64</v>
      </c>
      <c r="Q52" s="78" t="s">
        <v>68</v>
      </c>
      <c r="R52" s="82">
        <v>3557036</v>
      </c>
      <c r="S52" s="83">
        <v>43789</v>
      </c>
      <c r="T52" s="162">
        <v>44225</v>
      </c>
      <c r="U52" s="163">
        <v>1</v>
      </c>
      <c r="V52" s="27" t="s">
        <v>262</v>
      </c>
      <c r="W52" s="205">
        <v>0</v>
      </c>
      <c r="X52" s="35"/>
      <c r="Y52" s="35"/>
      <c r="Z52" s="8"/>
      <c r="AA52" s="8"/>
      <c r="AB52" s="8"/>
      <c r="AC52" s="8"/>
      <c r="AD52" s="8"/>
      <c r="AE52" s="8"/>
      <c r="AF52" s="8"/>
      <c r="AG52" s="8"/>
      <c r="AH52" s="8"/>
      <c r="AI52" s="8"/>
      <c r="AJ52" s="130">
        <f t="shared" si="5"/>
        <v>0</v>
      </c>
      <c r="AK52" s="131" t="str">
        <f>IFERROR(ROUND(SUM($X52:X52)/W52,3),"-")</f>
        <v>-</v>
      </c>
      <c r="AL52" s="146">
        <f t="shared" si="1"/>
        <v>4032248</v>
      </c>
      <c r="AM52" s="35">
        <v>0</v>
      </c>
      <c r="AN52" s="35">
        <v>0</v>
      </c>
      <c r="AO52" s="35">
        <v>0</v>
      </c>
      <c r="AP52" s="35">
        <v>3248767</v>
      </c>
      <c r="AQ52" s="35">
        <v>783481</v>
      </c>
      <c r="AR52" s="129">
        <v>0</v>
      </c>
      <c r="AS52" s="8">
        <v>0</v>
      </c>
      <c r="AT52" s="8">
        <v>0</v>
      </c>
      <c r="AU52" s="8">
        <v>0</v>
      </c>
      <c r="AV52" s="38">
        <v>0</v>
      </c>
      <c r="AW52" s="152">
        <f t="shared" si="2"/>
        <v>1</v>
      </c>
      <c r="AX52" s="41" t="s">
        <v>542</v>
      </c>
      <c r="AY52" s="58" t="s">
        <v>25</v>
      </c>
      <c r="AZ52" s="155" t="s">
        <v>477</v>
      </c>
      <c r="BA52" s="155" t="s">
        <v>476</v>
      </c>
      <c r="BB52" s="75" t="str">
        <f t="shared" si="3"/>
        <v>SI</v>
      </c>
      <c r="BC52" s="76" t="str">
        <f t="shared" si="4"/>
        <v>NO</v>
      </c>
    </row>
    <row r="53" spans="1:55" ht="90" x14ac:dyDescent="0.25">
      <c r="A53" s="32">
        <v>40002696</v>
      </c>
      <c r="B53" s="24" t="s">
        <v>287</v>
      </c>
      <c r="C53" s="24" t="s">
        <v>84</v>
      </c>
      <c r="D53" s="25" t="s">
        <v>223</v>
      </c>
      <c r="E53" s="23" t="s">
        <v>35</v>
      </c>
      <c r="F53" s="23" t="s">
        <v>114</v>
      </c>
      <c r="G53" s="23" t="s">
        <v>22</v>
      </c>
      <c r="H53" s="78" t="s">
        <v>24</v>
      </c>
      <c r="I53" s="79">
        <v>24533</v>
      </c>
      <c r="J53" s="79">
        <v>10303</v>
      </c>
      <c r="K53" s="80">
        <f>J53/I53</f>
        <v>0.41996494517588556</v>
      </c>
      <c r="L53" s="79" t="s">
        <v>68</v>
      </c>
      <c r="M53" s="78" t="s">
        <v>66</v>
      </c>
      <c r="N53" s="79" t="s">
        <v>484</v>
      </c>
      <c r="O53" s="81" t="s">
        <v>65</v>
      </c>
      <c r="P53" s="78" t="s">
        <v>64</v>
      </c>
      <c r="Q53" s="78" t="s">
        <v>68</v>
      </c>
      <c r="R53" s="82">
        <v>757979</v>
      </c>
      <c r="S53" s="83">
        <v>43686</v>
      </c>
      <c r="T53" s="162">
        <v>43974</v>
      </c>
      <c r="U53" s="163">
        <v>1</v>
      </c>
      <c r="V53" s="27" t="s">
        <v>262</v>
      </c>
      <c r="W53" s="205">
        <v>0</v>
      </c>
      <c r="X53" s="35"/>
      <c r="Y53" s="35"/>
      <c r="Z53" s="8"/>
      <c r="AA53" s="8"/>
      <c r="AB53" s="8"/>
      <c r="AC53" s="8"/>
      <c r="AD53" s="8"/>
      <c r="AE53" s="8"/>
      <c r="AF53" s="8"/>
      <c r="AG53" s="8"/>
      <c r="AH53" s="8"/>
      <c r="AI53" s="8"/>
      <c r="AJ53" s="130">
        <f t="shared" si="5"/>
        <v>0</v>
      </c>
      <c r="AK53" s="131" t="str">
        <f>IFERROR(ROUND(SUM($X53:X53)/W53,3),"-")</f>
        <v>-</v>
      </c>
      <c r="AL53" s="146">
        <f t="shared" si="1"/>
        <v>803308</v>
      </c>
      <c r="AM53" s="35">
        <v>0</v>
      </c>
      <c r="AN53" s="35">
        <v>0</v>
      </c>
      <c r="AO53" s="35">
        <v>166731</v>
      </c>
      <c r="AP53" s="35">
        <v>636577</v>
      </c>
      <c r="AQ53" s="35">
        <v>0</v>
      </c>
      <c r="AR53" s="129">
        <v>0</v>
      </c>
      <c r="AS53" s="8">
        <v>0</v>
      </c>
      <c r="AT53" s="8">
        <v>0</v>
      </c>
      <c r="AU53" s="8">
        <v>0</v>
      </c>
      <c r="AV53" s="38">
        <v>0</v>
      </c>
      <c r="AW53" s="152">
        <f t="shared" si="2"/>
        <v>1</v>
      </c>
      <c r="AX53" s="41"/>
      <c r="AY53" s="58" t="s">
        <v>25</v>
      </c>
      <c r="AZ53" s="155" t="s">
        <v>477</v>
      </c>
      <c r="BA53" s="155" t="s">
        <v>476</v>
      </c>
      <c r="BB53" s="75" t="str">
        <f t="shared" si="3"/>
        <v>SI</v>
      </c>
      <c r="BC53" s="76" t="str">
        <f t="shared" si="4"/>
        <v>NO</v>
      </c>
    </row>
    <row r="54" spans="1:55" ht="90" x14ac:dyDescent="0.25">
      <c r="A54" s="32">
        <v>40002696</v>
      </c>
      <c r="B54" s="24" t="s">
        <v>288</v>
      </c>
      <c r="C54" s="24" t="s">
        <v>84</v>
      </c>
      <c r="D54" s="25" t="s">
        <v>223</v>
      </c>
      <c r="E54" s="23" t="s">
        <v>37</v>
      </c>
      <c r="F54" s="23" t="s">
        <v>232</v>
      </c>
      <c r="G54" s="23" t="s">
        <v>22</v>
      </c>
      <c r="H54" s="78" t="s">
        <v>24</v>
      </c>
      <c r="I54" s="79">
        <v>17526</v>
      </c>
      <c r="J54" s="79">
        <v>1200</v>
      </c>
      <c r="K54" s="80">
        <f>J54/I54</f>
        <v>6.8469702156795612E-2</v>
      </c>
      <c r="L54" s="79" t="s">
        <v>68</v>
      </c>
      <c r="M54" s="78" t="s">
        <v>66</v>
      </c>
      <c r="N54" s="79">
        <v>5</v>
      </c>
      <c r="O54" s="81" t="s">
        <v>65</v>
      </c>
      <c r="P54" s="78" t="s">
        <v>64</v>
      </c>
      <c r="Q54" s="78" t="s">
        <v>68</v>
      </c>
      <c r="R54" s="82">
        <v>1003389</v>
      </c>
      <c r="S54" s="83">
        <v>44035</v>
      </c>
      <c r="T54" s="162"/>
      <c r="U54" s="163">
        <v>1</v>
      </c>
      <c r="V54" s="27" t="s">
        <v>262</v>
      </c>
      <c r="W54" s="205">
        <v>0</v>
      </c>
      <c r="X54" s="35"/>
      <c r="Y54" s="35"/>
      <c r="Z54" s="8"/>
      <c r="AA54" s="8"/>
      <c r="AB54" s="8"/>
      <c r="AC54" s="8"/>
      <c r="AD54" s="8"/>
      <c r="AE54" s="8"/>
      <c r="AF54" s="8"/>
      <c r="AG54" s="8"/>
      <c r="AH54" s="8"/>
      <c r="AI54" s="8"/>
      <c r="AJ54" s="130">
        <f t="shared" si="5"/>
        <v>0</v>
      </c>
      <c r="AK54" s="131" t="str">
        <f>IFERROR(ROUND(SUM($X54:X54)/W54,3),"-")</f>
        <v>-</v>
      </c>
      <c r="AL54" s="146">
        <f t="shared" si="1"/>
        <v>900208</v>
      </c>
      <c r="AM54" s="35">
        <v>0</v>
      </c>
      <c r="AN54" s="35">
        <v>0</v>
      </c>
      <c r="AO54" s="35">
        <v>186953</v>
      </c>
      <c r="AP54" s="35">
        <v>713255</v>
      </c>
      <c r="AQ54" s="35">
        <v>0</v>
      </c>
      <c r="AR54" s="129">
        <v>0</v>
      </c>
      <c r="AS54" s="8">
        <v>0</v>
      </c>
      <c r="AT54" s="8">
        <v>0</v>
      </c>
      <c r="AU54" s="8">
        <v>0</v>
      </c>
      <c r="AV54" s="38">
        <v>0</v>
      </c>
      <c r="AW54" s="152">
        <f t="shared" si="2"/>
        <v>1</v>
      </c>
      <c r="AX54" s="57"/>
      <c r="AY54" s="58" t="s">
        <v>25</v>
      </c>
      <c r="AZ54" s="155" t="s">
        <v>477</v>
      </c>
      <c r="BA54" s="155" t="s">
        <v>476</v>
      </c>
      <c r="BB54" s="75" t="str">
        <f t="shared" si="3"/>
        <v>SI</v>
      </c>
      <c r="BC54" s="76" t="str">
        <f t="shared" si="4"/>
        <v>NO</v>
      </c>
    </row>
    <row r="55" spans="1:55" ht="105" x14ac:dyDescent="0.25">
      <c r="A55" s="32">
        <v>40002696</v>
      </c>
      <c r="B55" s="24" t="s">
        <v>289</v>
      </c>
      <c r="C55" s="24" t="s">
        <v>84</v>
      </c>
      <c r="D55" s="25" t="s">
        <v>223</v>
      </c>
      <c r="E55" s="23" t="s">
        <v>37</v>
      </c>
      <c r="F55" s="23" t="s">
        <v>108</v>
      </c>
      <c r="G55" s="23" t="s">
        <v>22</v>
      </c>
      <c r="H55" s="78" t="s">
        <v>24</v>
      </c>
      <c r="I55" s="79">
        <v>17526</v>
      </c>
      <c r="J55" s="79">
        <v>1200</v>
      </c>
      <c r="K55" s="80">
        <f>J55/I55</f>
        <v>6.8469702156795612E-2</v>
      </c>
      <c r="L55" s="79" t="s">
        <v>68</v>
      </c>
      <c r="M55" s="78" t="s">
        <v>66</v>
      </c>
      <c r="N55" s="79" t="s">
        <v>485</v>
      </c>
      <c r="O55" s="192" t="s">
        <v>65</v>
      </c>
      <c r="P55" s="193" t="s">
        <v>64</v>
      </c>
      <c r="Q55" s="78" t="s">
        <v>68</v>
      </c>
      <c r="R55" s="82">
        <v>1474266</v>
      </c>
      <c r="S55" s="83">
        <v>43799</v>
      </c>
      <c r="T55" s="162">
        <v>44219</v>
      </c>
      <c r="U55" s="163">
        <v>1</v>
      </c>
      <c r="V55" s="27" t="s">
        <v>262</v>
      </c>
      <c r="W55" s="205">
        <v>0</v>
      </c>
      <c r="X55" s="35"/>
      <c r="Y55" s="35"/>
      <c r="Z55" s="8"/>
      <c r="AA55" s="8"/>
      <c r="AB55" s="8"/>
      <c r="AC55" s="8"/>
      <c r="AD55" s="8"/>
      <c r="AE55" s="8"/>
      <c r="AF55" s="8"/>
      <c r="AG55" s="8"/>
      <c r="AH55" s="8"/>
      <c r="AI55" s="8"/>
      <c r="AJ55" s="130">
        <f t="shared" si="5"/>
        <v>0</v>
      </c>
      <c r="AK55" s="131" t="str">
        <f>IFERROR(ROUND(SUM($X55:X55)/W55,3),"-")</f>
        <v>-</v>
      </c>
      <c r="AL55" s="146">
        <f t="shared" si="1"/>
        <v>1561717</v>
      </c>
      <c r="AM55" s="35">
        <v>0</v>
      </c>
      <c r="AN55" s="35">
        <v>0</v>
      </c>
      <c r="AO55" s="35">
        <v>0</v>
      </c>
      <c r="AP55" s="35">
        <v>1233181</v>
      </c>
      <c r="AQ55" s="35">
        <v>328536</v>
      </c>
      <c r="AR55" s="129">
        <v>0</v>
      </c>
      <c r="AS55" s="8">
        <v>0</v>
      </c>
      <c r="AT55" s="8">
        <v>0</v>
      </c>
      <c r="AU55" s="8">
        <v>0</v>
      </c>
      <c r="AV55" s="38">
        <v>0</v>
      </c>
      <c r="AW55" s="152">
        <f t="shared" si="2"/>
        <v>1</v>
      </c>
      <c r="AX55" s="41" t="s">
        <v>542</v>
      </c>
      <c r="AY55" s="58" t="s">
        <v>25</v>
      </c>
      <c r="AZ55" s="155" t="s">
        <v>477</v>
      </c>
      <c r="BA55" s="155" t="s">
        <v>476</v>
      </c>
      <c r="BB55" s="75" t="str">
        <f t="shared" si="3"/>
        <v>SI</v>
      </c>
      <c r="BC55" s="76" t="str">
        <f t="shared" si="4"/>
        <v>NO</v>
      </c>
    </row>
    <row r="56" spans="1:55" ht="105" x14ac:dyDescent="0.25">
      <c r="A56" s="32">
        <v>40002696</v>
      </c>
      <c r="B56" s="24" t="s">
        <v>343</v>
      </c>
      <c r="C56" s="24" t="s">
        <v>84</v>
      </c>
      <c r="D56" s="25" t="s">
        <v>223</v>
      </c>
      <c r="E56" s="23" t="s">
        <v>45</v>
      </c>
      <c r="F56" s="23" t="s">
        <v>248</v>
      </c>
      <c r="G56" s="23" t="s">
        <v>22</v>
      </c>
      <c r="H56" s="78" t="s">
        <v>24</v>
      </c>
      <c r="I56" s="79">
        <v>55002</v>
      </c>
      <c r="J56" s="79">
        <v>7817</v>
      </c>
      <c r="K56" s="80">
        <v>0.14212210465073996</v>
      </c>
      <c r="L56" s="79">
        <v>10</v>
      </c>
      <c r="M56" s="78" t="s">
        <v>66</v>
      </c>
      <c r="N56" s="79">
        <v>11.5</v>
      </c>
      <c r="O56" s="81" t="s">
        <v>3</v>
      </c>
      <c r="P56" s="78" t="s">
        <v>3</v>
      </c>
      <c r="Q56" s="78" t="s">
        <v>68</v>
      </c>
      <c r="R56" s="82">
        <v>2427101</v>
      </c>
      <c r="S56" s="83">
        <v>44107</v>
      </c>
      <c r="T56" s="83">
        <v>44677</v>
      </c>
      <c r="U56" s="84">
        <v>0.39429999999999998</v>
      </c>
      <c r="V56" s="27" t="s">
        <v>262</v>
      </c>
      <c r="W56" s="205">
        <v>1749030</v>
      </c>
      <c r="X56" s="35">
        <v>0</v>
      </c>
      <c r="Y56" s="35">
        <v>169688</v>
      </c>
      <c r="Z56" s="8">
        <v>0</v>
      </c>
      <c r="AA56" s="8">
        <v>96000</v>
      </c>
      <c r="AB56" s="8">
        <v>0</v>
      </c>
      <c r="AC56" s="8">
        <v>0</v>
      </c>
      <c r="AD56" s="8">
        <v>0</v>
      </c>
      <c r="AE56" s="8">
        <v>128172</v>
      </c>
      <c r="AF56" s="8">
        <v>315000</v>
      </c>
      <c r="AG56" s="8">
        <v>369318</v>
      </c>
      <c r="AH56" s="8">
        <v>303183.68699999998</v>
      </c>
      <c r="AI56" s="8">
        <v>367668</v>
      </c>
      <c r="AJ56" s="130">
        <f t="shared" si="5"/>
        <v>1749029.6869999999</v>
      </c>
      <c r="AK56" s="131">
        <f>IFERROR(ROUND(SUM($X56:X56)/W56,3),"-")</f>
        <v>0</v>
      </c>
      <c r="AL56" s="146">
        <f t="shared" si="1"/>
        <v>2736788</v>
      </c>
      <c r="AM56" s="35">
        <v>0</v>
      </c>
      <c r="AN56" s="35">
        <v>0</v>
      </c>
      <c r="AO56" s="35">
        <v>1</v>
      </c>
      <c r="AP56" s="35">
        <v>140000</v>
      </c>
      <c r="AQ56" s="35">
        <v>841459</v>
      </c>
      <c r="AR56" s="129">
        <v>1755328</v>
      </c>
      <c r="AS56" s="8">
        <v>0</v>
      </c>
      <c r="AT56" s="8">
        <v>0</v>
      </c>
      <c r="AU56" s="8">
        <v>0</v>
      </c>
      <c r="AV56" s="38">
        <v>0</v>
      </c>
      <c r="AW56" s="152">
        <f t="shared" si="2"/>
        <v>0.35861747420699008</v>
      </c>
      <c r="AX56" s="41" t="s">
        <v>544</v>
      </c>
      <c r="AY56" s="58" t="s">
        <v>24</v>
      </c>
      <c r="AZ56" s="155" t="s">
        <v>477</v>
      </c>
      <c r="BA56" s="155" t="s">
        <v>537</v>
      </c>
      <c r="BB56" s="75" t="str">
        <f t="shared" si="3"/>
        <v>JUSTIFICAR DIFERENCIA</v>
      </c>
      <c r="BC56" s="76">
        <f t="shared" si="4"/>
        <v>6298.313000000082</v>
      </c>
    </row>
    <row r="57" spans="1:55" ht="120" x14ac:dyDescent="0.25">
      <c r="A57" s="32">
        <v>40002696</v>
      </c>
      <c r="B57" s="24" t="s">
        <v>344</v>
      </c>
      <c r="C57" s="24" t="s">
        <v>84</v>
      </c>
      <c r="D57" s="25" t="s">
        <v>223</v>
      </c>
      <c r="E57" s="23" t="s">
        <v>45</v>
      </c>
      <c r="F57" s="23" t="s">
        <v>248</v>
      </c>
      <c r="G57" s="23" t="s">
        <v>22</v>
      </c>
      <c r="H57" s="78" t="s">
        <v>24</v>
      </c>
      <c r="I57" s="79">
        <v>23612</v>
      </c>
      <c r="J57" s="79">
        <v>7644</v>
      </c>
      <c r="K57" s="80">
        <v>0.32373369473149244</v>
      </c>
      <c r="L57" s="79">
        <v>6</v>
      </c>
      <c r="M57" s="78" t="s">
        <v>66</v>
      </c>
      <c r="N57" s="79">
        <v>11.5</v>
      </c>
      <c r="O57" s="81" t="s">
        <v>3</v>
      </c>
      <c r="P57" s="78" t="s">
        <v>3</v>
      </c>
      <c r="Q57" s="78" t="s">
        <v>68</v>
      </c>
      <c r="R57" s="82">
        <v>2287601</v>
      </c>
      <c r="S57" s="83">
        <v>44040</v>
      </c>
      <c r="T57" s="83">
        <v>44490</v>
      </c>
      <c r="U57" s="84">
        <v>0.71179999999999999</v>
      </c>
      <c r="V57" s="27" t="s">
        <v>262</v>
      </c>
      <c r="W57" s="205">
        <v>498678</v>
      </c>
      <c r="X57" s="35">
        <v>0</v>
      </c>
      <c r="Y57" s="35">
        <v>125000</v>
      </c>
      <c r="Z57" s="8">
        <v>75000</v>
      </c>
      <c r="AA57" s="8">
        <v>75000</v>
      </c>
      <c r="AB57" s="8">
        <v>80000</v>
      </c>
      <c r="AC57" s="8">
        <v>80000</v>
      </c>
      <c r="AD57" s="8">
        <v>38804</v>
      </c>
      <c r="AE57" s="8">
        <v>24874</v>
      </c>
      <c r="AF57" s="8">
        <v>0</v>
      </c>
      <c r="AG57" s="8">
        <v>0</v>
      </c>
      <c r="AH57" s="8">
        <v>0</v>
      </c>
      <c r="AI57" s="8">
        <v>0</v>
      </c>
      <c r="AJ57" s="130">
        <f t="shared" si="5"/>
        <v>498678</v>
      </c>
      <c r="AK57" s="131">
        <f>IFERROR(ROUND(SUM($X57:X57)/W57,3),"-")</f>
        <v>0</v>
      </c>
      <c r="AL57" s="146">
        <f t="shared" si="1"/>
        <v>1915475</v>
      </c>
      <c r="AM57" s="35">
        <v>0</v>
      </c>
      <c r="AN57" s="35">
        <v>0</v>
      </c>
      <c r="AO57" s="35">
        <v>1</v>
      </c>
      <c r="AP57" s="35">
        <v>493742</v>
      </c>
      <c r="AQ57" s="35">
        <v>923054</v>
      </c>
      <c r="AR57" s="129">
        <v>498678</v>
      </c>
      <c r="AS57" s="8">
        <v>0</v>
      </c>
      <c r="AT57" s="8">
        <v>0</v>
      </c>
      <c r="AU57" s="8">
        <v>0</v>
      </c>
      <c r="AV57" s="38">
        <v>0</v>
      </c>
      <c r="AW57" s="152">
        <f t="shared" si="2"/>
        <v>0.73965830929664966</v>
      </c>
      <c r="AX57" s="41" t="s">
        <v>559</v>
      </c>
      <c r="AY57" s="58" t="s">
        <v>25</v>
      </c>
      <c r="AZ57" s="155" t="s">
        <v>477</v>
      </c>
      <c r="BA57" s="155" t="s">
        <v>537</v>
      </c>
      <c r="BB57" s="75" t="str">
        <f t="shared" si="3"/>
        <v>SI</v>
      </c>
      <c r="BC57" s="76" t="str">
        <f t="shared" si="4"/>
        <v>NO</v>
      </c>
    </row>
    <row r="58" spans="1:55" ht="105" x14ac:dyDescent="0.25">
      <c r="A58" s="32">
        <v>40002696</v>
      </c>
      <c r="B58" s="24" t="s">
        <v>290</v>
      </c>
      <c r="C58" s="24" t="s">
        <v>84</v>
      </c>
      <c r="D58" s="25" t="s">
        <v>223</v>
      </c>
      <c r="E58" s="23" t="s">
        <v>46</v>
      </c>
      <c r="F58" s="23" t="s">
        <v>106</v>
      </c>
      <c r="G58" s="23" t="s">
        <v>22</v>
      </c>
      <c r="H58" s="78" t="s">
        <v>24</v>
      </c>
      <c r="I58" s="79">
        <v>32510</v>
      </c>
      <c r="J58" s="79">
        <v>736</v>
      </c>
      <c r="K58" s="80">
        <f>J58/I58</f>
        <v>2.2639187942171641E-2</v>
      </c>
      <c r="L58" s="79" t="s">
        <v>68</v>
      </c>
      <c r="M58" s="78" t="s">
        <v>66</v>
      </c>
      <c r="N58" s="79">
        <v>10.7</v>
      </c>
      <c r="O58" s="78" t="s">
        <v>65</v>
      </c>
      <c r="P58" s="78" t="s">
        <v>64</v>
      </c>
      <c r="Q58" s="78" t="s">
        <v>68</v>
      </c>
      <c r="R58" s="82">
        <v>1344418</v>
      </c>
      <c r="S58" s="85">
        <v>43610</v>
      </c>
      <c r="T58" s="85">
        <v>43940</v>
      </c>
      <c r="U58" s="84">
        <v>1</v>
      </c>
      <c r="V58" s="27" t="s">
        <v>262</v>
      </c>
      <c r="W58" s="205">
        <v>0</v>
      </c>
      <c r="X58" s="35"/>
      <c r="Y58" s="35"/>
      <c r="Z58" s="8"/>
      <c r="AA58" s="8"/>
      <c r="AB58" s="8"/>
      <c r="AC58" s="8"/>
      <c r="AD58" s="8"/>
      <c r="AE58" s="8"/>
      <c r="AF58" s="8"/>
      <c r="AG58" s="8"/>
      <c r="AH58" s="8"/>
      <c r="AI58" s="8"/>
      <c r="AJ58" s="130">
        <f t="shared" si="5"/>
        <v>0</v>
      </c>
      <c r="AK58" s="131" t="str">
        <f>IFERROR(ROUND(SUM($X58:X58)/W58,3),"-")</f>
        <v>-</v>
      </c>
      <c r="AL58" s="146">
        <f t="shared" si="1"/>
        <v>1478622</v>
      </c>
      <c r="AM58" s="35">
        <v>0</v>
      </c>
      <c r="AN58" s="35">
        <v>0</v>
      </c>
      <c r="AO58" s="35">
        <v>792644</v>
      </c>
      <c r="AP58" s="35">
        <v>685978</v>
      </c>
      <c r="AQ58" s="35">
        <v>0</v>
      </c>
      <c r="AR58" s="129">
        <v>0</v>
      </c>
      <c r="AS58" s="8">
        <v>0</v>
      </c>
      <c r="AT58" s="8">
        <v>0</v>
      </c>
      <c r="AU58" s="8">
        <v>0</v>
      </c>
      <c r="AV58" s="38">
        <v>0</v>
      </c>
      <c r="AW58" s="152">
        <f t="shared" si="2"/>
        <v>1</v>
      </c>
      <c r="AX58" s="57"/>
      <c r="AY58" s="58" t="s">
        <v>25</v>
      </c>
      <c r="AZ58" s="155" t="s">
        <v>477</v>
      </c>
      <c r="BA58" s="155" t="s">
        <v>476</v>
      </c>
      <c r="BB58" s="75" t="str">
        <f t="shared" si="3"/>
        <v>SI</v>
      </c>
      <c r="BC58" s="76" t="str">
        <f t="shared" si="4"/>
        <v>NO</v>
      </c>
    </row>
    <row r="59" spans="1:55" ht="75" x14ac:dyDescent="0.25">
      <c r="A59" s="32">
        <v>40002696</v>
      </c>
      <c r="B59" s="24" t="s">
        <v>291</v>
      </c>
      <c r="C59" s="24" t="s">
        <v>84</v>
      </c>
      <c r="D59" s="25" t="s">
        <v>223</v>
      </c>
      <c r="E59" s="23" t="s">
        <v>47</v>
      </c>
      <c r="F59" s="23" t="s">
        <v>112</v>
      </c>
      <c r="G59" s="23" t="s">
        <v>22</v>
      </c>
      <c r="H59" s="78" t="s">
        <v>24</v>
      </c>
      <c r="I59" s="79">
        <v>76126</v>
      </c>
      <c r="J59" s="79">
        <v>6772</v>
      </c>
      <c r="K59" s="80">
        <f>J59/I59</f>
        <v>8.8957780521766547E-2</v>
      </c>
      <c r="L59" s="79" t="s">
        <v>68</v>
      </c>
      <c r="M59" s="78" t="s">
        <v>66</v>
      </c>
      <c r="N59" s="79">
        <v>5</v>
      </c>
      <c r="O59" s="192" t="s">
        <v>3</v>
      </c>
      <c r="P59" s="193" t="s">
        <v>67</v>
      </c>
      <c r="Q59" s="78" t="s">
        <v>68</v>
      </c>
      <c r="R59" s="82">
        <v>1132148</v>
      </c>
      <c r="S59" s="83">
        <v>43745</v>
      </c>
      <c r="T59" s="162">
        <v>44105</v>
      </c>
      <c r="U59" s="84">
        <v>1.67E-2</v>
      </c>
      <c r="V59" s="27" t="s">
        <v>262</v>
      </c>
      <c r="W59" s="205">
        <v>0</v>
      </c>
      <c r="X59" s="35"/>
      <c r="Y59" s="35"/>
      <c r="Z59" s="8"/>
      <c r="AA59" s="8"/>
      <c r="AB59" s="8"/>
      <c r="AC59" s="8"/>
      <c r="AD59" s="8"/>
      <c r="AE59" s="8"/>
      <c r="AF59" s="8"/>
      <c r="AG59" s="8"/>
      <c r="AH59" s="8"/>
      <c r="AI59" s="8"/>
      <c r="AJ59" s="130">
        <f t="shared" si="5"/>
        <v>0</v>
      </c>
      <c r="AK59" s="131" t="str">
        <f>IFERROR(ROUND(SUM($X59:X59)/W59,3),"-")</f>
        <v>-</v>
      </c>
      <c r="AL59" s="146">
        <f t="shared" si="1"/>
        <v>1029432</v>
      </c>
      <c r="AM59" s="35">
        <v>0</v>
      </c>
      <c r="AN59" s="35">
        <v>0</v>
      </c>
      <c r="AO59" s="35">
        <v>0</v>
      </c>
      <c r="AP59" s="35">
        <v>1029432</v>
      </c>
      <c r="AQ59" s="35">
        <v>0</v>
      </c>
      <c r="AR59" s="129">
        <v>0</v>
      </c>
      <c r="AS59" s="8">
        <v>0</v>
      </c>
      <c r="AT59" s="8">
        <v>0</v>
      </c>
      <c r="AU59" s="8">
        <v>0</v>
      </c>
      <c r="AV59" s="38">
        <v>0</v>
      </c>
      <c r="AW59" s="152">
        <f t="shared" si="2"/>
        <v>1</v>
      </c>
      <c r="AX59" s="57"/>
      <c r="AY59" s="58" t="s">
        <v>25</v>
      </c>
      <c r="AZ59" s="155" t="s">
        <v>477</v>
      </c>
      <c r="BA59" s="155" t="s">
        <v>537</v>
      </c>
      <c r="BB59" s="75" t="str">
        <f t="shared" si="3"/>
        <v>SI</v>
      </c>
      <c r="BC59" s="76" t="str">
        <f t="shared" si="4"/>
        <v>NO</v>
      </c>
    </row>
    <row r="60" spans="1:55" ht="60" x14ac:dyDescent="0.25">
      <c r="A60" s="32">
        <v>40002696</v>
      </c>
      <c r="B60" s="28" t="s">
        <v>292</v>
      </c>
      <c r="C60" s="24" t="s">
        <v>84</v>
      </c>
      <c r="D60" s="25" t="s">
        <v>223</v>
      </c>
      <c r="E60" s="23" t="s">
        <v>49</v>
      </c>
      <c r="F60" s="23" t="s">
        <v>507</v>
      </c>
      <c r="G60" s="23" t="s">
        <v>22</v>
      </c>
      <c r="H60" s="78" t="s">
        <v>24</v>
      </c>
      <c r="I60" s="79">
        <v>24287</v>
      </c>
      <c r="J60" s="80" t="s">
        <v>68</v>
      </c>
      <c r="K60" s="80"/>
      <c r="L60" s="79" t="s">
        <v>68</v>
      </c>
      <c r="M60" s="78" t="s">
        <v>66</v>
      </c>
      <c r="N60" s="79">
        <v>15</v>
      </c>
      <c r="O60" s="81" t="s">
        <v>3</v>
      </c>
      <c r="P60" s="78" t="s">
        <v>3</v>
      </c>
      <c r="Q60" s="78" t="s">
        <v>68</v>
      </c>
      <c r="R60" s="82">
        <v>3135001</v>
      </c>
      <c r="S60" s="83">
        <v>44074</v>
      </c>
      <c r="T60" s="83">
        <v>44688</v>
      </c>
      <c r="U60" s="84">
        <v>0.88700000000000001</v>
      </c>
      <c r="V60" s="27" t="s">
        <v>262</v>
      </c>
      <c r="W60" s="205">
        <v>1014134</v>
      </c>
      <c r="X60" s="35">
        <v>0</v>
      </c>
      <c r="Y60" s="35">
        <v>442704</v>
      </c>
      <c r="Z60" s="8">
        <v>183231</v>
      </c>
      <c r="AA60" s="8">
        <v>18479</v>
      </c>
      <c r="AB60" s="8">
        <v>0</v>
      </c>
      <c r="AC60" s="8">
        <v>369720</v>
      </c>
      <c r="AD60" s="8">
        <v>0</v>
      </c>
      <c r="AE60" s="8">
        <v>0</v>
      </c>
      <c r="AF60" s="8">
        <v>0</v>
      </c>
      <c r="AG60" s="8">
        <v>0</v>
      </c>
      <c r="AH60" s="8">
        <v>0</v>
      </c>
      <c r="AI60" s="8">
        <v>0</v>
      </c>
      <c r="AJ60" s="130">
        <f t="shared" si="5"/>
        <v>1014134</v>
      </c>
      <c r="AK60" s="131">
        <f>IFERROR(ROUND(SUM($X60:X60)/W60,3),"-")</f>
        <v>0</v>
      </c>
      <c r="AL60" s="146">
        <f t="shared" si="1"/>
        <v>3282321</v>
      </c>
      <c r="AM60" s="35">
        <v>0</v>
      </c>
      <c r="AN60" s="35">
        <v>0</v>
      </c>
      <c r="AO60" s="35">
        <v>1</v>
      </c>
      <c r="AP60" s="35">
        <v>955723</v>
      </c>
      <c r="AQ60" s="35">
        <v>1340312</v>
      </c>
      <c r="AR60" s="129">
        <v>986285</v>
      </c>
      <c r="AS60" s="8">
        <v>0</v>
      </c>
      <c r="AT60" s="8">
        <v>0</v>
      </c>
      <c r="AU60" s="8">
        <v>0</v>
      </c>
      <c r="AV60" s="38">
        <v>0</v>
      </c>
      <c r="AW60" s="152">
        <f t="shared" si="2"/>
        <v>0.69951598274513671</v>
      </c>
      <c r="AX60" s="41" t="s">
        <v>562</v>
      </c>
      <c r="AY60" s="58" t="s">
        <v>24</v>
      </c>
      <c r="AZ60" s="155" t="s">
        <v>477</v>
      </c>
      <c r="BA60" s="155" t="s">
        <v>537</v>
      </c>
      <c r="BB60" s="75" t="str">
        <f t="shared" si="3"/>
        <v>JUSTIFICAR DIFERENCIA</v>
      </c>
      <c r="BC60" s="76">
        <f t="shared" si="4"/>
        <v>-27849</v>
      </c>
    </row>
    <row r="61" spans="1:55" ht="60" x14ac:dyDescent="0.25">
      <c r="A61" s="32">
        <v>40002696</v>
      </c>
      <c r="B61" s="28" t="s">
        <v>293</v>
      </c>
      <c r="C61" s="24" t="s">
        <v>84</v>
      </c>
      <c r="D61" s="25" t="s">
        <v>223</v>
      </c>
      <c r="E61" s="23" t="s">
        <v>50</v>
      </c>
      <c r="F61" s="23" t="s">
        <v>107</v>
      </c>
      <c r="G61" s="23" t="s">
        <v>22</v>
      </c>
      <c r="H61" s="78" t="s">
        <v>24</v>
      </c>
      <c r="I61" s="79">
        <v>12450</v>
      </c>
      <c r="J61" s="79">
        <v>880</v>
      </c>
      <c r="K61" s="80">
        <f>J61/I61</f>
        <v>7.0682730923694773E-2</v>
      </c>
      <c r="L61" s="79" t="s">
        <v>68</v>
      </c>
      <c r="M61" s="78" t="s">
        <v>66</v>
      </c>
      <c r="N61" s="79" t="s">
        <v>486</v>
      </c>
      <c r="O61" s="192" t="s">
        <v>65</v>
      </c>
      <c r="P61" s="193" t="s">
        <v>64</v>
      </c>
      <c r="Q61" s="78" t="s">
        <v>68</v>
      </c>
      <c r="R61" s="82">
        <v>1609073</v>
      </c>
      <c r="S61" s="83">
        <v>43804</v>
      </c>
      <c r="T61" s="165">
        <v>44227</v>
      </c>
      <c r="U61" s="163">
        <v>1</v>
      </c>
      <c r="V61" s="27" t="s">
        <v>262</v>
      </c>
      <c r="W61" s="205">
        <v>0</v>
      </c>
      <c r="X61" s="35"/>
      <c r="Y61" s="35"/>
      <c r="Z61" s="8"/>
      <c r="AA61" s="8"/>
      <c r="AB61" s="8"/>
      <c r="AC61" s="8"/>
      <c r="AD61" s="8"/>
      <c r="AE61" s="8"/>
      <c r="AF61" s="8"/>
      <c r="AG61" s="8"/>
      <c r="AH61" s="8"/>
      <c r="AI61" s="8"/>
      <c r="AJ61" s="130">
        <f t="shared" si="5"/>
        <v>0</v>
      </c>
      <c r="AK61" s="131" t="str">
        <f>IFERROR(ROUND(SUM($X61:X61)/W61,3),"-")</f>
        <v>-</v>
      </c>
      <c r="AL61" s="146">
        <f t="shared" si="1"/>
        <v>1697605</v>
      </c>
      <c r="AM61" s="35">
        <v>0</v>
      </c>
      <c r="AN61" s="35">
        <v>0</v>
      </c>
      <c r="AO61" s="35">
        <v>0</v>
      </c>
      <c r="AP61" s="35">
        <v>1230046</v>
      </c>
      <c r="AQ61" s="35">
        <v>467559</v>
      </c>
      <c r="AR61" s="129">
        <v>0</v>
      </c>
      <c r="AS61" s="8">
        <v>0</v>
      </c>
      <c r="AT61" s="8">
        <v>0</v>
      </c>
      <c r="AU61" s="8">
        <v>0</v>
      </c>
      <c r="AV61" s="38">
        <v>0</v>
      </c>
      <c r="AW61" s="152">
        <f t="shared" si="2"/>
        <v>1</v>
      </c>
      <c r="AX61" s="41" t="s">
        <v>542</v>
      </c>
      <c r="AY61" s="58" t="s">
        <v>25</v>
      </c>
      <c r="AZ61" s="155" t="s">
        <v>477</v>
      </c>
      <c r="BA61" s="155" t="s">
        <v>476</v>
      </c>
      <c r="BB61" s="75" t="str">
        <f t="shared" si="3"/>
        <v>SI</v>
      </c>
      <c r="BC61" s="76" t="str">
        <f t="shared" si="4"/>
        <v>NO</v>
      </c>
    </row>
    <row r="62" spans="1:55" ht="75" x14ac:dyDescent="0.25">
      <c r="A62" s="32">
        <v>40002696</v>
      </c>
      <c r="B62" s="28" t="s">
        <v>356</v>
      </c>
      <c r="C62" s="24" t="s">
        <v>84</v>
      </c>
      <c r="D62" s="25" t="s">
        <v>223</v>
      </c>
      <c r="E62" s="23" t="s">
        <v>34</v>
      </c>
      <c r="F62" s="23" t="s">
        <v>157</v>
      </c>
      <c r="G62" s="23" t="s">
        <v>22</v>
      </c>
      <c r="H62" s="78" t="s">
        <v>24</v>
      </c>
      <c r="I62" s="79">
        <v>282415</v>
      </c>
      <c r="J62" s="79">
        <v>70603</v>
      </c>
      <c r="K62" s="80">
        <f>J62/I62</f>
        <v>0.24999734433369333</v>
      </c>
      <c r="L62" s="79" t="s">
        <v>68</v>
      </c>
      <c r="M62" s="78" t="s">
        <v>66</v>
      </c>
      <c r="N62" s="79">
        <v>12</v>
      </c>
      <c r="O62" s="81" t="s">
        <v>65</v>
      </c>
      <c r="P62" s="78" t="s">
        <v>64</v>
      </c>
      <c r="Q62" s="78" t="s">
        <v>68</v>
      </c>
      <c r="R62" s="89">
        <v>550416</v>
      </c>
      <c r="S62" s="85">
        <v>43964</v>
      </c>
      <c r="T62" s="165">
        <v>43978</v>
      </c>
      <c r="U62" s="163">
        <v>1</v>
      </c>
      <c r="V62" s="27" t="s">
        <v>262</v>
      </c>
      <c r="W62" s="205">
        <v>0</v>
      </c>
      <c r="X62" s="35"/>
      <c r="Y62" s="35"/>
      <c r="Z62" s="8"/>
      <c r="AA62" s="8"/>
      <c r="AB62" s="8"/>
      <c r="AC62" s="8"/>
      <c r="AD62" s="8"/>
      <c r="AE62" s="8"/>
      <c r="AF62" s="8"/>
      <c r="AG62" s="8"/>
      <c r="AH62" s="8"/>
      <c r="AI62" s="8"/>
      <c r="AJ62" s="130">
        <f t="shared" si="5"/>
        <v>0</v>
      </c>
      <c r="AK62" s="131" t="str">
        <f>IFERROR(ROUND(SUM($X62:X62)/W62,3),"-")</f>
        <v>-</v>
      </c>
      <c r="AL62" s="146">
        <f t="shared" si="1"/>
        <v>1556329</v>
      </c>
      <c r="AM62" s="35">
        <v>355554</v>
      </c>
      <c r="AN62" s="35">
        <v>584761</v>
      </c>
      <c r="AO62" s="35">
        <v>0</v>
      </c>
      <c r="AP62" s="35">
        <v>589235</v>
      </c>
      <c r="AQ62" s="35">
        <v>26779</v>
      </c>
      <c r="AR62" s="129">
        <v>0</v>
      </c>
      <c r="AS62" s="8">
        <v>0</v>
      </c>
      <c r="AT62" s="8">
        <v>0</v>
      </c>
      <c r="AU62" s="8">
        <v>0</v>
      </c>
      <c r="AV62" s="38">
        <v>0</v>
      </c>
      <c r="AW62" s="152">
        <f t="shared" si="2"/>
        <v>1</v>
      </c>
      <c r="AX62" s="57"/>
      <c r="AY62" s="58" t="s">
        <v>25</v>
      </c>
      <c r="AZ62" s="155" t="s">
        <v>477</v>
      </c>
      <c r="BA62" s="155" t="s">
        <v>537</v>
      </c>
      <c r="BB62" s="75" t="str">
        <f t="shared" si="3"/>
        <v>SI</v>
      </c>
      <c r="BC62" s="76" t="str">
        <f t="shared" si="4"/>
        <v>NO</v>
      </c>
    </row>
    <row r="63" spans="1:55" ht="60" x14ac:dyDescent="0.25">
      <c r="A63" s="32">
        <v>40002696</v>
      </c>
      <c r="B63" s="28" t="s">
        <v>354</v>
      </c>
      <c r="C63" s="24" t="s">
        <v>84</v>
      </c>
      <c r="D63" s="25" t="s">
        <v>223</v>
      </c>
      <c r="E63" s="23" t="s">
        <v>34</v>
      </c>
      <c r="F63" s="23" t="s">
        <v>98</v>
      </c>
      <c r="G63" s="23" t="s">
        <v>22</v>
      </c>
      <c r="H63" s="78" t="s">
        <v>24</v>
      </c>
      <c r="I63" s="79">
        <v>282415</v>
      </c>
      <c r="J63" s="79">
        <v>70603</v>
      </c>
      <c r="K63" s="80">
        <f>J63/I63</f>
        <v>0.24999734433369333</v>
      </c>
      <c r="L63" s="79" t="s">
        <v>68</v>
      </c>
      <c r="M63" s="78" t="s">
        <v>66</v>
      </c>
      <c r="N63" s="79">
        <v>9</v>
      </c>
      <c r="O63" s="81" t="s">
        <v>65</v>
      </c>
      <c r="P63" s="78" t="s">
        <v>64</v>
      </c>
      <c r="Q63" s="78" t="s">
        <v>68</v>
      </c>
      <c r="R63" s="82">
        <v>1140295</v>
      </c>
      <c r="S63" s="85">
        <v>43953</v>
      </c>
      <c r="T63" s="165">
        <v>43993</v>
      </c>
      <c r="U63" s="163">
        <v>1</v>
      </c>
      <c r="V63" s="27" t="s">
        <v>262</v>
      </c>
      <c r="W63" s="205">
        <v>0</v>
      </c>
      <c r="X63" s="35"/>
      <c r="Y63" s="35"/>
      <c r="Z63" s="8"/>
      <c r="AA63" s="8"/>
      <c r="AB63" s="8"/>
      <c r="AC63" s="8"/>
      <c r="AD63" s="8"/>
      <c r="AE63" s="8"/>
      <c r="AF63" s="8"/>
      <c r="AG63" s="8"/>
      <c r="AH63" s="8"/>
      <c r="AI63" s="8"/>
      <c r="AJ63" s="130">
        <f t="shared" si="5"/>
        <v>0</v>
      </c>
      <c r="AK63" s="131" t="str">
        <f>IFERROR(ROUND(SUM($X63:X63)/W63,3),"-")</f>
        <v>-</v>
      </c>
      <c r="AL63" s="146">
        <f t="shared" si="1"/>
        <v>2227692</v>
      </c>
      <c r="AM63" s="35">
        <v>254569</v>
      </c>
      <c r="AN63" s="35">
        <v>809518</v>
      </c>
      <c r="AO63" s="35">
        <v>219631</v>
      </c>
      <c r="AP63" s="35">
        <v>939526</v>
      </c>
      <c r="AQ63" s="35">
        <v>4448</v>
      </c>
      <c r="AR63" s="129">
        <v>0</v>
      </c>
      <c r="AS63" s="8">
        <v>0</v>
      </c>
      <c r="AT63" s="8">
        <v>0</v>
      </c>
      <c r="AU63" s="8">
        <v>0</v>
      </c>
      <c r="AV63" s="38">
        <v>0</v>
      </c>
      <c r="AW63" s="152">
        <f t="shared" si="2"/>
        <v>1</v>
      </c>
      <c r="AX63" s="57"/>
      <c r="AY63" s="58" t="s">
        <v>25</v>
      </c>
      <c r="AZ63" s="155" t="s">
        <v>477</v>
      </c>
      <c r="BA63" s="155" t="s">
        <v>476</v>
      </c>
      <c r="BB63" s="75" t="str">
        <f t="shared" si="3"/>
        <v>SI</v>
      </c>
      <c r="BC63" s="76" t="str">
        <f t="shared" si="4"/>
        <v>NO</v>
      </c>
    </row>
    <row r="64" spans="1:55" ht="90" x14ac:dyDescent="0.25">
      <c r="A64" s="32">
        <v>40002696</v>
      </c>
      <c r="B64" s="24" t="s">
        <v>355</v>
      </c>
      <c r="C64" s="24" t="s">
        <v>84</v>
      </c>
      <c r="D64" s="25" t="s">
        <v>223</v>
      </c>
      <c r="E64" s="23" t="s">
        <v>51</v>
      </c>
      <c r="F64" s="23" t="s">
        <v>186</v>
      </c>
      <c r="G64" s="23" t="s">
        <v>22</v>
      </c>
      <c r="H64" s="78" t="s">
        <v>24</v>
      </c>
      <c r="I64" s="79">
        <v>15045</v>
      </c>
      <c r="J64" s="79">
        <v>1728</v>
      </c>
      <c r="K64" s="80">
        <f>J64/I64</f>
        <v>0.11485543369890329</v>
      </c>
      <c r="L64" s="79" t="s">
        <v>68</v>
      </c>
      <c r="M64" s="78" t="s">
        <v>66</v>
      </c>
      <c r="N64" s="79">
        <v>4.5</v>
      </c>
      <c r="O64" s="192" t="s">
        <v>65</v>
      </c>
      <c r="P64" s="193" t="s">
        <v>64</v>
      </c>
      <c r="Q64" s="78" t="s">
        <v>68</v>
      </c>
      <c r="R64" s="82">
        <v>891002</v>
      </c>
      <c r="S64" s="83">
        <v>43958</v>
      </c>
      <c r="T64" s="165">
        <v>44168</v>
      </c>
      <c r="U64" s="163">
        <v>1</v>
      </c>
      <c r="V64" s="27" t="s">
        <v>262</v>
      </c>
      <c r="W64" s="205">
        <v>0</v>
      </c>
      <c r="X64" s="35"/>
      <c r="Y64" s="35"/>
      <c r="Z64" s="8"/>
      <c r="AA64" s="8"/>
      <c r="AB64" s="8"/>
      <c r="AC64" s="8"/>
      <c r="AD64" s="8"/>
      <c r="AE64" s="8"/>
      <c r="AF64" s="8"/>
      <c r="AG64" s="8"/>
      <c r="AH64" s="8"/>
      <c r="AI64" s="8"/>
      <c r="AJ64" s="130">
        <f t="shared" si="5"/>
        <v>0</v>
      </c>
      <c r="AK64" s="131" t="str">
        <f>IFERROR(ROUND(SUM($X64:X64)/W64,3),"-")</f>
        <v>-</v>
      </c>
      <c r="AL64" s="146">
        <f t="shared" si="1"/>
        <v>755833</v>
      </c>
      <c r="AM64" s="35">
        <v>0</v>
      </c>
      <c r="AN64" s="35">
        <v>0</v>
      </c>
      <c r="AO64" s="35">
        <v>1</v>
      </c>
      <c r="AP64" s="35">
        <v>280205</v>
      </c>
      <c r="AQ64" s="35">
        <v>475627</v>
      </c>
      <c r="AR64" s="129">
        <v>0</v>
      </c>
      <c r="AS64" s="8">
        <v>0</v>
      </c>
      <c r="AT64" s="8">
        <v>0</v>
      </c>
      <c r="AU64" s="8">
        <v>0</v>
      </c>
      <c r="AV64" s="38">
        <v>0</v>
      </c>
      <c r="AW64" s="152">
        <f t="shared" si="2"/>
        <v>1</v>
      </c>
      <c r="AX64" s="57"/>
      <c r="AY64" s="58" t="s">
        <v>25</v>
      </c>
      <c r="AZ64" s="155" t="s">
        <v>477</v>
      </c>
      <c r="BA64" s="155" t="s">
        <v>537</v>
      </c>
      <c r="BB64" s="75" t="str">
        <f t="shared" si="3"/>
        <v>SI</v>
      </c>
      <c r="BC64" s="76" t="str">
        <f t="shared" si="4"/>
        <v>NO</v>
      </c>
    </row>
    <row r="65" spans="1:55" ht="150" x14ac:dyDescent="0.25">
      <c r="A65" s="32">
        <v>40002696</v>
      </c>
      <c r="B65" s="28" t="s">
        <v>384</v>
      </c>
      <c r="C65" s="24" t="s">
        <v>84</v>
      </c>
      <c r="D65" s="25" t="s">
        <v>223</v>
      </c>
      <c r="E65" s="23" t="s">
        <v>62</v>
      </c>
      <c r="F65" s="23" t="s">
        <v>247</v>
      </c>
      <c r="G65" s="23" t="s">
        <v>22</v>
      </c>
      <c r="H65" s="78" t="s">
        <v>24</v>
      </c>
      <c r="I65" s="79" t="s">
        <v>68</v>
      </c>
      <c r="J65" s="80"/>
      <c r="K65" s="80"/>
      <c r="L65" s="79"/>
      <c r="M65" s="78"/>
      <c r="N65" s="79"/>
      <c r="O65" s="81" t="s">
        <v>3</v>
      </c>
      <c r="P65" s="78" t="s">
        <v>3</v>
      </c>
      <c r="Q65" s="78" t="s">
        <v>68</v>
      </c>
      <c r="R65" s="82">
        <v>37925</v>
      </c>
      <c r="S65" s="83">
        <v>44165</v>
      </c>
      <c r="T65" s="165">
        <v>44711</v>
      </c>
      <c r="U65" s="163">
        <v>0.73760000000000003</v>
      </c>
      <c r="V65" s="27" t="s">
        <v>262</v>
      </c>
      <c r="W65" s="205">
        <v>224713</v>
      </c>
      <c r="X65" s="35">
        <v>0</v>
      </c>
      <c r="Y65" s="35">
        <v>65000</v>
      </c>
      <c r="Z65" s="8">
        <v>32500</v>
      </c>
      <c r="AA65" s="8">
        <v>32500</v>
      </c>
      <c r="AB65" s="8">
        <v>32500</v>
      </c>
      <c r="AC65" s="8">
        <v>32500</v>
      </c>
      <c r="AD65" s="8">
        <v>29713</v>
      </c>
      <c r="AE65" s="8">
        <v>0</v>
      </c>
      <c r="AF65" s="8">
        <v>0</v>
      </c>
      <c r="AG65" s="8">
        <v>0</v>
      </c>
      <c r="AH65" s="8">
        <v>0</v>
      </c>
      <c r="AI65" s="8">
        <v>0</v>
      </c>
      <c r="AJ65" s="130">
        <f t="shared" si="5"/>
        <v>224713</v>
      </c>
      <c r="AK65" s="131">
        <f>IFERROR(ROUND(SUM($X65:X65)/W65,3),"-")</f>
        <v>0</v>
      </c>
      <c r="AL65" s="146">
        <f t="shared" si="1"/>
        <v>609076</v>
      </c>
      <c r="AM65" s="35">
        <v>0</v>
      </c>
      <c r="AN65" s="35">
        <v>0</v>
      </c>
      <c r="AO65" s="35">
        <v>1</v>
      </c>
      <c r="AP65" s="35">
        <v>0</v>
      </c>
      <c r="AQ65" s="35">
        <v>384362</v>
      </c>
      <c r="AR65" s="129">
        <v>224713</v>
      </c>
      <c r="AS65" s="8">
        <v>0</v>
      </c>
      <c r="AT65" s="8">
        <v>0</v>
      </c>
      <c r="AU65" s="8">
        <v>0</v>
      </c>
      <c r="AV65" s="38">
        <v>0</v>
      </c>
      <c r="AW65" s="152">
        <f t="shared" si="2"/>
        <v>0.63105917816495805</v>
      </c>
      <c r="AX65" s="41" t="s">
        <v>563</v>
      </c>
      <c r="AY65" s="58" t="s">
        <v>24</v>
      </c>
      <c r="AZ65" s="155" t="s">
        <v>477</v>
      </c>
      <c r="BA65" s="155" t="s">
        <v>537</v>
      </c>
      <c r="BB65" s="75" t="str">
        <f t="shared" si="3"/>
        <v>SI</v>
      </c>
      <c r="BC65" s="76" t="str">
        <f t="shared" si="4"/>
        <v>NO</v>
      </c>
    </row>
    <row r="66" spans="1:55" ht="45" x14ac:dyDescent="0.25">
      <c r="A66" s="32">
        <v>40002696</v>
      </c>
      <c r="B66" s="28" t="s">
        <v>385</v>
      </c>
      <c r="C66" s="24" t="s">
        <v>84</v>
      </c>
      <c r="D66" s="25" t="s">
        <v>223</v>
      </c>
      <c r="E66" s="23" t="s">
        <v>62</v>
      </c>
      <c r="F66" s="23" t="s">
        <v>68</v>
      </c>
      <c r="G66" s="23" t="s">
        <v>22</v>
      </c>
      <c r="H66" s="79" t="s">
        <v>68</v>
      </c>
      <c r="I66" s="79" t="s">
        <v>68</v>
      </c>
      <c r="J66" s="79" t="s">
        <v>68</v>
      </c>
      <c r="K66" s="80" t="e">
        <f t="shared" ref="K66:K76" si="10">J66/I66</f>
        <v>#VALUE!</v>
      </c>
      <c r="L66" s="79" t="s">
        <v>68</v>
      </c>
      <c r="M66" s="78" t="s">
        <v>63</v>
      </c>
      <c r="N66" s="79" t="s">
        <v>68</v>
      </c>
      <c r="O66" s="192" t="s">
        <v>3</v>
      </c>
      <c r="P66" s="193" t="s">
        <v>61</v>
      </c>
      <c r="Q66" s="78" t="s">
        <v>68</v>
      </c>
      <c r="R66" s="82">
        <v>131976</v>
      </c>
      <c r="S66" s="83">
        <v>43800</v>
      </c>
      <c r="T66" s="165">
        <v>44279</v>
      </c>
      <c r="U66" s="163">
        <v>0.98</v>
      </c>
      <c r="V66" s="27" t="s">
        <v>262</v>
      </c>
      <c r="W66" s="205">
        <v>0</v>
      </c>
      <c r="X66" s="35"/>
      <c r="Y66" s="35"/>
      <c r="Z66" s="8"/>
      <c r="AA66" s="8"/>
      <c r="AB66" s="8"/>
      <c r="AC66" s="8"/>
      <c r="AD66" s="8"/>
      <c r="AE66" s="8"/>
      <c r="AF66" s="8"/>
      <c r="AG66" s="8"/>
      <c r="AH66" s="8"/>
      <c r="AI66" s="8"/>
      <c r="AJ66" s="130">
        <f t="shared" si="5"/>
        <v>0</v>
      </c>
      <c r="AK66" s="131" t="str">
        <f>IFERROR(ROUND(SUM($X66:X66)/W66,3),"-")</f>
        <v>-</v>
      </c>
      <c r="AL66" s="146">
        <f t="shared" si="1"/>
        <v>226159</v>
      </c>
      <c r="AM66" s="35">
        <v>0</v>
      </c>
      <c r="AN66" s="35">
        <v>0</v>
      </c>
      <c r="AO66" s="35">
        <v>0</v>
      </c>
      <c r="AP66" s="35">
        <v>198440</v>
      </c>
      <c r="AQ66" s="35">
        <v>27719</v>
      </c>
      <c r="AR66" s="129">
        <v>0</v>
      </c>
      <c r="AS66" s="8">
        <v>0</v>
      </c>
      <c r="AT66" s="8">
        <v>0</v>
      </c>
      <c r="AU66" s="8">
        <v>0</v>
      </c>
      <c r="AV66" s="38">
        <v>0</v>
      </c>
      <c r="AW66" s="152">
        <f t="shared" si="2"/>
        <v>1</v>
      </c>
      <c r="AX66" s="41"/>
      <c r="AY66" s="58" t="s">
        <v>25</v>
      </c>
      <c r="AZ66" s="155" t="s">
        <v>477</v>
      </c>
      <c r="BA66" s="155" t="s">
        <v>476</v>
      </c>
      <c r="BB66" s="75" t="str">
        <f t="shared" si="3"/>
        <v>SI</v>
      </c>
      <c r="BC66" s="76" t="str">
        <f t="shared" si="4"/>
        <v>NO</v>
      </c>
    </row>
    <row r="67" spans="1:55" ht="105" x14ac:dyDescent="0.25">
      <c r="A67" s="32">
        <v>40002696</v>
      </c>
      <c r="B67" s="24" t="s">
        <v>386</v>
      </c>
      <c r="C67" s="24" t="s">
        <v>84</v>
      </c>
      <c r="D67" s="25" t="s">
        <v>223</v>
      </c>
      <c r="E67" s="23" t="s">
        <v>62</v>
      </c>
      <c r="F67" s="23" t="s">
        <v>188</v>
      </c>
      <c r="G67" s="23" t="s">
        <v>22</v>
      </c>
      <c r="H67" s="79" t="s">
        <v>68</v>
      </c>
      <c r="I67" s="79" t="s">
        <v>68</v>
      </c>
      <c r="J67" s="79" t="s">
        <v>68</v>
      </c>
      <c r="K67" s="80" t="e">
        <f t="shared" si="10"/>
        <v>#VALUE!</v>
      </c>
      <c r="L67" s="79" t="s">
        <v>68</v>
      </c>
      <c r="M67" s="78" t="s">
        <v>63</v>
      </c>
      <c r="N67" s="79"/>
      <c r="O67" s="81" t="s">
        <v>3</v>
      </c>
      <c r="P67" s="78" t="s">
        <v>61</v>
      </c>
      <c r="Q67" s="78" t="s">
        <v>68</v>
      </c>
      <c r="R67" s="89">
        <v>300000</v>
      </c>
      <c r="S67" s="83">
        <v>44014</v>
      </c>
      <c r="T67" s="162">
        <v>44379</v>
      </c>
      <c r="U67" s="163">
        <v>1</v>
      </c>
      <c r="V67" s="27" t="s">
        <v>262</v>
      </c>
      <c r="W67" s="205">
        <v>0</v>
      </c>
      <c r="X67" s="35"/>
      <c r="Y67" s="35"/>
      <c r="Z67" s="8"/>
      <c r="AA67" s="8"/>
      <c r="AB67" s="8"/>
      <c r="AC67" s="8"/>
      <c r="AD67" s="8"/>
      <c r="AE67" s="8"/>
      <c r="AF67" s="8"/>
      <c r="AG67" s="8"/>
      <c r="AH67" s="8"/>
      <c r="AI67" s="8"/>
      <c r="AJ67" s="130">
        <f t="shared" si="5"/>
        <v>0</v>
      </c>
      <c r="AK67" s="131" t="str">
        <f>IFERROR(ROUND(SUM($X67:X67)/W67,3),"-")</f>
        <v>-</v>
      </c>
      <c r="AL67" s="146">
        <f t="shared" si="1"/>
        <v>311521</v>
      </c>
      <c r="AM67" s="35">
        <v>0</v>
      </c>
      <c r="AN67" s="35">
        <v>0</v>
      </c>
      <c r="AO67" s="35">
        <v>1</v>
      </c>
      <c r="AP67" s="35">
        <v>127610</v>
      </c>
      <c r="AQ67" s="35">
        <v>183910</v>
      </c>
      <c r="AR67" s="129">
        <v>0</v>
      </c>
      <c r="AS67" s="8">
        <v>0</v>
      </c>
      <c r="AT67" s="8">
        <v>0</v>
      </c>
      <c r="AU67" s="8">
        <v>0</v>
      </c>
      <c r="AV67" s="38">
        <v>0</v>
      </c>
      <c r="AW67" s="152">
        <f t="shared" si="2"/>
        <v>1</v>
      </c>
      <c r="AX67" s="41" t="s">
        <v>547</v>
      </c>
      <c r="AY67" s="58" t="s">
        <v>25</v>
      </c>
      <c r="AZ67" s="155" t="s">
        <v>477</v>
      </c>
      <c r="BA67" s="155" t="s">
        <v>537</v>
      </c>
      <c r="BB67" s="75" t="str">
        <f t="shared" si="3"/>
        <v>SI</v>
      </c>
      <c r="BC67" s="76" t="str">
        <f t="shared" si="4"/>
        <v>NO</v>
      </c>
    </row>
    <row r="68" spans="1:55" ht="90" x14ac:dyDescent="0.25">
      <c r="A68" s="32">
        <v>40002696</v>
      </c>
      <c r="B68" s="28" t="s">
        <v>387</v>
      </c>
      <c r="C68" s="30" t="s">
        <v>84</v>
      </c>
      <c r="D68" s="25" t="s">
        <v>223</v>
      </c>
      <c r="E68" s="23" t="s">
        <v>62</v>
      </c>
      <c r="F68" s="23" t="s">
        <v>188</v>
      </c>
      <c r="G68" s="23" t="s">
        <v>22</v>
      </c>
      <c r="H68" s="79" t="s">
        <v>68</v>
      </c>
      <c r="I68" s="79" t="s">
        <v>68</v>
      </c>
      <c r="J68" s="79" t="s">
        <v>68</v>
      </c>
      <c r="K68" s="80" t="e">
        <f t="shared" si="10"/>
        <v>#VALUE!</v>
      </c>
      <c r="L68" s="79" t="s">
        <v>68</v>
      </c>
      <c r="M68" s="78" t="s">
        <v>66</v>
      </c>
      <c r="N68" s="79"/>
      <c r="O68" s="192" t="s">
        <v>3</v>
      </c>
      <c r="P68" s="193" t="s">
        <v>3</v>
      </c>
      <c r="Q68" s="78" t="s">
        <v>68</v>
      </c>
      <c r="R68" s="89">
        <v>200001</v>
      </c>
      <c r="S68" s="83">
        <v>43903</v>
      </c>
      <c r="T68" s="162">
        <v>44323</v>
      </c>
      <c r="U68" s="163">
        <v>0.54720000000000002</v>
      </c>
      <c r="V68" s="27" t="s">
        <v>262</v>
      </c>
      <c r="W68" s="205">
        <v>48600</v>
      </c>
      <c r="X68" s="35">
        <v>0</v>
      </c>
      <c r="Y68" s="35">
        <v>6800</v>
      </c>
      <c r="Z68" s="8">
        <v>0</v>
      </c>
      <c r="AA68" s="8">
        <v>0</v>
      </c>
      <c r="AB68" s="8">
        <v>41800</v>
      </c>
      <c r="AC68" s="8">
        <v>0</v>
      </c>
      <c r="AD68" s="8">
        <v>0</v>
      </c>
      <c r="AE68" s="8">
        <v>0</v>
      </c>
      <c r="AF68" s="8">
        <v>0</v>
      </c>
      <c r="AG68" s="8">
        <v>0</v>
      </c>
      <c r="AH68" s="8">
        <v>0</v>
      </c>
      <c r="AI68" s="8">
        <v>0</v>
      </c>
      <c r="AJ68" s="130">
        <f t="shared" si="5"/>
        <v>48600</v>
      </c>
      <c r="AK68" s="131">
        <f>IFERROR(ROUND(SUM($X68:X68)/W68,3),"-")</f>
        <v>0</v>
      </c>
      <c r="AL68" s="146">
        <f t="shared" si="1"/>
        <v>232601</v>
      </c>
      <c r="AM68" s="35">
        <v>0</v>
      </c>
      <c r="AN68" s="35">
        <v>0</v>
      </c>
      <c r="AO68" s="35">
        <v>1</v>
      </c>
      <c r="AP68" s="35">
        <v>95400</v>
      </c>
      <c r="AQ68" s="35">
        <v>88600</v>
      </c>
      <c r="AR68" s="129">
        <v>48600</v>
      </c>
      <c r="AS68" s="8">
        <v>0</v>
      </c>
      <c r="AT68" s="8">
        <v>0</v>
      </c>
      <c r="AU68" s="8">
        <v>0</v>
      </c>
      <c r="AV68" s="38">
        <v>0</v>
      </c>
      <c r="AW68" s="152">
        <f t="shared" si="2"/>
        <v>0.79105850791699095</v>
      </c>
      <c r="AX68" s="41" t="s">
        <v>559</v>
      </c>
      <c r="AY68" s="58" t="s">
        <v>25</v>
      </c>
      <c r="AZ68" s="155" t="s">
        <v>477</v>
      </c>
      <c r="BA68" s="155" t="s">
        <v>537</v>
      </c>
      <c r="BB68" s="75" t="str">
        <f t="shared" si="3"/>
        <v>SI</v>
      </c>
      <c r="BC68" s="76" t="str">
        <f t="shared" si="4"/>
        <v>NO</v>
      </c>
    </row>
    <row r="69" spans="1:55" ht="60" x14ac:dyDescent="0.25">
      <c r="A69" s="32">
        <v>40002696</v>
      </c>
      <c r="B69" s="28" t="s">
        <v>294</v>
      </c>
      <c r="C69" s="24" t="s">
        <v>84</v>
      </c>
      <c r="D69" s="25" t="s">
        <v>33</v>
      </c>
      <c r="E69" s="23" t="s">
        <v>52</v>
      </c>
      <c r="F69" s="23" t="s">
        <v>113</v>
      </c>
      <c r="G69" s="23" t="s">
        <v>22</v>
      </c>
      <c r="H69" s="78" t="s">
        <v>24</v>
      </c>
      <c r="I69" s="79">
        <v>53262</v>
      </c>
      <c r="J69" s="79">
        <v>6924</v>
      </c>
      <c r="K69" s="80">
        <f t="shared" si="10"/>
        <v>0.12999887349329728</v>
      </c>
      <c r="L69" s="79" t="s">
        <v>68</v>
      </c>
      <c r="M69" s="78" t="s">
        <v>66</v>
      </c>
      <c r="N69" s="79" t="s">
        <v>487</v>
      </c>
      <c r="O69" s="192" t="s">
        <v>65</v>
      </c>
      <c r="P69" s="193" t="s">
        <v>64</v>
      </c>
      <c r="Q69" s="78" t="s">
        <v>68</v>
      </c>
      <c r="R69" s="82">
        <v>1034001</v>
      </c>
      <c r="S69" s="83">
        <v>43967</v>
      </c>
      <c r="T69" s="165">
        <v>44332</v>
      </c>
      <c r="U69" s="163">
        <v>1</v>
      </c>
      <c r="V69" s="27" t="s">
        <v>262</v>
      </c>
      <c r="W69" s="205">
        <v>0</v>
      </c>
      <c r="X69" s="35"/>
      <c r="Y69" s="35"/>
      <c r="Z69" s="8"/>
      <c r="AA69" s="8"/>
      <c r="AB69" s="8"/>
      <c r="AC69" s="8"/>
      <c r="AD69" s="8"/>
      <c r="AE69" s="8"/>
      <c r="AF69" s="8"/>
      <c r="AG69" s="8"/>
      <c r="AH69" s="8"/>
      <c r="AI69" s="8"/>
      <c r="AJ69" s="130">
        <f t="shared" si="5"/>
        <v>0</v>
      </c>
      <c r="AK69" s="131" t="str">
        <f>IFERROR(ROUND(SUM($X69:X69)/W69,3),"-")</f>
        <v>-</v>
      </c>
      <c r="AL69" s="146">
        <f t="shared" si="1"/>
        <v>1257572</v>
      </c>
      <c r="AM69" s="35">
        <v>0</v>
      </c>
      <c r="AN69" s="35">
        <v>0</v>
      </c>
      <c r="AO69" s="35">
        <v>1</v>
      </c>
      <c r="AP69" s="35">
        <v>562306</v>
      </c>
      <c r="AQ69" s="35">
        <v>695265</v>
      </c>
      <c r="AR69" s="129">
        <v>0</v>
      </c>
      <c r="AS69" s="8">
        <v>0</v>
      </c>
      <c r="AT69" s="8">
        <v>0</v>
      </c>
      <c r="AU69" s="8">
        <v>0</v>
      </c>
      <c r="AV69" s="38">
        <v>0</v>
      </c>
      <c r="AW69" s="152">
        <f t="shared" si="2"/>
        <v>1</v>
      </c>
      <c r="AX69" s="41" t="s">
        <v>542</v>
      </c>
      <c r="AY69" s="58" t="s">
        <v>25</v>
      </c>
      <c r="AZ69" s="155" t="s">
        <v>477</v>
      </c>
      <c r="BA69" s="155" t="s">
        <v>476</v>
      </c>
      <c r="BB69" s="75" t="str">
        <f t="shared" si="3"/>
        <v>SI</v>
      </c>
      <c r="BC69" s="76" t="str">
        <f t="shared" si="4"/>
        <v>NO</v>
      </c>
    </row>
    <row r="70" spans="1:55" ht="60" x14ac:dyDescent="0.25">
      <c r="A70" s="32">
        <v>40002696</v>
      </c>
      <c r="B70" s="24" t="s">
        <v>295</v>
      </c>
      <c r="C70" s="24" t="s">
        <v>84</v>
      </c>
      <c r="D70" s="25" t="s">
        <v>33</v>
      </c>
      <c r="E70" s="23" t="s">
        <v>56</v>
      </c>
      <c r="F70" s="23" t="s">
        <v>109</v>
      </c>
      <c r="G70" s="23" t="s">
        <v>22</v>
      </c>
      <c r="H70" s="78" t="s">
        <v>24</v>
      </c>
      <c r="I70" s="79">
        <v>7265</v>
      </c>
      <c r="J70" s="79">
        <v>608</v>
      </c>
      <c r="K70" s="80">
        <f t="shared" si="10"/>
        <v>8.3688919476944248E-2</v>
      </c>
      <c r="L70" s="79" t="s">
        <v>68</v>
      </c>
      <c r="M70" s="78" t="s">
        <v>66</v>
      </c>
      <c r="N70" s="79">
        <v>9</v>
      </c>
      <c r="O70" s="81" t="s">
        <v>65</v>
      </c>
      <c r="P70" s="78" t="s">
        <v>64</v>
      </c>
      <c r="Q70" s="78" t="s">
        <v>68</v>
      </c>
      <c r="R70" s="82">
        <v>1477931</v>
      </c>
      <c r="S70" s="83">
        <v>44042</v>
      </c>
      <c r="T70" s="162">
        <v>44462</v>
      </c>
      <c r="U70" s="163">
        <v>1</v>
      </c>
      <c r="V70" s="27" t="s">
        <v>262</v>
      </c>
      <c r="W70" s="205">
        <v>0</v>
      </c>
      <c r="X70" s="35"/>
      <c r="Y70" s="35"/>
      <c r="Z70" s="8"/>
      <c r="AA70" s="8"/>
      <c r="AB70" s="8"/>
      <c r="AC70" s="8"/>
      <c r="AD70" s="8"/>
      <c r="AE70" s="8"/>
      <c r="AF70" s="8"/>
      <c r="AG70" s="8"/>
      <c r="AH70" s="8"/>
      <c r="AI70" s="8"/>
      <c r="AJ70" s="130">
        <f t="shared" si="5"/>
        <v>0</v>
      </c>
      <c r="AK70" s="131" t="str">
        <f>IFERROR(ROUND(SUM($X70:X70)/W70,3),"-")</f>
        <v>-</v>
      </c>
      <c r="AL70" s="146">
        <f t="shared" si="1"/>
        <v>1304887</v>
      </c>
      <c r="AM70" s="35">
        <v>0</v>
      </c>
      <c r="AN70" s="35">
        <v>0</v>
      </c>
      <c r="AO70" s="35">
        <v>1</v>
      </c>
      <c r="AP70" s="35">
        <v>531297</v>
      </c>
      <c r="AQ70" s="35">
        <v>773589</v>
      </c>
      <c r="AR70" s="129">
        <v>0</v>
      </c>
      <c r="AS70" s="8">
        <v>0</v>
      </c>
      <c r="AT70" s="8">
        <v>0</v>
      </c>
      <c r="AU70" s="8">
        <v>0</v>
      </c>
      <c r="AV70" s="38">
        <v>0</v>
      </c>
      <c r="AW70" s="152">
        <f t="shared" si="2"/>
        <v>1</v>
      </c>
      <c r="AX70" s="41" t="s">
        <v>542</v>
      </c>
      <c r="AY70" s="58" t="s">
        <v>25</v>
      </c>
      <c r="AZ70" s="155" t="s">
        <v>477</v>
      </c>
      <c r="BA70" s="155" t="s">
        <v>476</v>
      </c>
      <c r="BB70" s="75" t="str">
        <f t="shared" si="3"/>
        <v>SI</v>
      </c>
      <c r="BC70" s="76" t="str">
        <f t="shared" si="4"/>
        <v>NO</v>
      </c>
    </row>
    <row r="71" spans="1:55" ht="45" x14ac:dyDescent="0.25">
      <c r="A71" s="32">
        <v>40002696</v>
      </c>
      <c r="B71" s="24" t="s">
        <v>296</v>
      </c>
      <c r="C71" s="24" t="s">
        <v>84</v>
      </c>
      <c r="D71" s="25" t="s">
        <v>33</v>
      </c>
      <c r="E71" s="23" t="s">
        <v>233</v>
      </c>
      <c r="F71" s="23" t="s">
        <v>111</v>
      </c>
      <c r="G71" s="23" t="s">
        <v>22</v>
      </c>
      <c r="H71" s="78" t="s">
        <v>24</v>
      </c>
      <c r="I71" s="79">
        <v>11779</v>
      </c>
      <c r="J71" s="79">
        <v>520</v>
      </c>
      <c r="K71" s="80">
        <f t="shared" si="10"/>
        <v>4.4146362169963496E-2</v>
      </c>
      <c r="L71" s="79" t="s">
        <v>68</v>
      </c>
      <c r="M71" s="78" t="s">
        <v>66</v>
      </c>
      <c r="N71" s="79" t="s">
        <v>488</v>
      </c>
      <c r="O71" s="192" t="s">
        <v>65</v>
      </c>
      <c r="P71" s="193" t="s">
        <v>64</v>
      </c>
      <c r="Q71" s="78" t="s">
        <v>68</v>
      </c>
      <c r="R71" s="82">
        <v>484001</v>
      </c>
      <c r="S71" s="83">
        <v>44040</v>
      </c>
      <c r="T71" s="162">
        <v>44340</v>
      </c>
      <c r="U71" s="163">
        <v>1</v>
      </c>
      <c r="V71" s="27" t="s">
        <v>262</v>
      </c>
      <c r="W71" s="205">
        <v>0</v>
      </c>
      <c r="X71" s="35"/>
      <c r="Y71" s="35"/>
      <c r="Z71" s="8"/>
      <c r="AA71" s="8"/>
      <c r="AB71" s="8"/>
      <c r="AC71" s="8"/>
      <c r="AD71" s="8"/>
      <c r="AE71" s="8"/>
      <c r="AF71" s="8"/>
      <c r="AG71" s="8"/>
      <c r="AH71" s="8"/>
      <c r="AI71" s="8"/>
      <c r="AJ71" s="130">
        <f t="shared" si="5"/>
        <v>0</v>
      </c>
      <c r="AK71" s="131" t="str">
        <f>IFERROR(ROUND(SUM($X71:X71)/W71,3),"-")</f>
        <v>-</v>
      </c>
      <c r="AL71" s="146">
        <f t="shared" si="1"/>
        <v>639384</v>
      </c>
      <c r="AM71" s="35">
        <v>0</v>
      </c>
      <c r="AN71" s="35">
        <v>0</v>
      </c>
      <c r="AO71" s="35">
        <v>1</v>
      </c>
      <c r="AP71" s="35">
        <v>297309</v>
      </c>
      <c r="AQ71" s="35">
        <v>342074</v>
      </c>
      <c r="AR71" s="129">
        <v>0</v>
      </c>
      <c r="AS71" s="8">
        <v>0</v>
      </c>
      <c r="AT71" s="8">
        <v>0</v>
      </c>
      <c r="AU71" s="8">
        <v>0</v>
      </c>
      <c r="AV71" s="38">
        <v>0</v>
      </c>
      <c r="AW71" s="152">
        <f t="shared" si="2"/>
        <v>1</v>
      </c>
      <c r="AX71" s="41" t="s">
        <v>542</v>
      </c>
      <c r="AY71" s="58" t="s">
        <v>25</v>
      </c>
      <c r="AZ71" s="155" t="s">
        <v>477</v>
      </c>
      <c r="BA71" s="155" t="s">
        <v>476</v>
      </c>
      <c r="BB71" s="75" t="str">
        <f t="shared" si="3"/>
        <v>SI</v>
      </c>
      <c r="BC71" s="76" t="str">
        <f t="shared" si="4"/>
        <v>NO</v>
      </c>
    </row>
    <row r="72" spans="1:55" ht="105" x14ac:dyDescent="0.25">
      <c r="A72" s="32">
        <v>40002696</v>
      </c>
      <c r="B72" s="24" t="s">
        <v>345</v>
      </c>
      <c r="C72" s="24" t="s">
        <v>84</v>
      </c>
      <c r="D72" s="25" t="s">
        <v>33</v>
      </c>
      <c r="E72" s="23" t="s">
        <v>233</v>
      </c>
      <c r="F72" s="23" t="s">
        <v>188</v>
      </c>
      <c r="G72" s="23" t="s">
        <v>22</v>
      </c>
      <c r="H72" s="78" t="s">
        <v>24</v>
      </c>
      <c r="I72" s="79">
        <v>11779</v>
      </c>
      <c r="J72" s="79">
        <v>520</v>
      </c>
      <c r="K72" s="80">
        <f t="shared" si="10"/>
        <v>4.4146362169963496E-2</v>
      </c>
      <c r="L72" s="79" t="s">
        <v>68</v>
      </c>
      <c r="M72" s="78" t="s">
        <v>66</v>
      </c>
      <c r="N72" s="79">
        <v>4</v>
      </c>
      <c r="O72" s="81" t="s">
        <v>65</v>
      </c>
      <c r="P72" s="78" t="s">
        <v>64</v>
      </c>
      <c r="Q72" s="78" t="s">
        <v>68</v>
      </c>
      <c r="R72" s="89">
        <v>759001</v>
      </c>
      <c r="S72" s="83">
        <v>44104</v>
      </c>
      <c r="T72" s="165">
        <v>44404</v>
      </c>
      <c r="U72" s="163">
        <v>0.77649999999999997</v>
      </c>
      <c r="V72" s="27" t="s">
        <v>262</v>
      </c>
      <c r="W72" s="205">
        <v>0</v>
      </c>
      <c r="X72" s="35"/>
      <c r="Y72" s="35"/>
      <c r="Z72" s="8"/>
      <c r="AA72" s="8"/>
      <c r="AB72" s="8"/>
      <c r="AC72" s="8"/>
      <c r="AD72" s="8"/>
      <c r="AE72" s="8"/>
      <c r="AF72" s="8"/>
      <c r="AG72" s="8"/>
      <c r="AH72" s="8"/>
      <c r="AI72" s="8"/>
      <c r="AJ72" s="130">
        <f t="shared" si="5"/>
        <v>0</v>
      </c>
      <c r="AK72" s="131" t="str">
        <f>IFERROR(ROUND(SUM($X72:X72)/W72,3),"-")</f>
        <v>-</v>
      </c>
      <c r="AL72" s="146">
        <f t="shared" si="1"/>
        <v>750068</v>
      </c>
      <c r="AM72" s="35">
        <v>0</v>
      </c>
      <c r="AN72" s="35">
        <v>0</v>
      </c>
      <c r="AO72" s="35">
        <v>1</v>
      </c>
      <c r="AP72" s="35">
        <v>127609</v>
      </c>
      <c r="AQ72" s="35">
        <v>622458</v>
      </c>
      <c r="AR72" s="129">
        <v>0</v>
      </c>
      <c r="AS72" s="8">
        <v>0</v>
      </c>
      <c r="AT72" s="8">
        <v>0</v>
      </c>
      <c r="AU72" s="8">
        <v>0</v>
      </c>
      <c r="AV72" s="38">
        <v>0</v>
      </c>
      <c r="AW72" s="152">
        <f t="shared" si="2"/>
        <v>1</v>
      </c>
      <c r="AX72" s="41"/>
      <c r="AY72" s="58" t="s">
        <v>25</v>
      </c>
      <c r="AZ72" s="155" t="s">
        <v>477</v>
      </c>
      <c r="BA72" s="155" t="s">
        <v>537</v>
      </c>
      <c r="BB72" s="75" t="str">
        <f t="shared" si="3"/>
        <v>SI</v>
      </c>
      <c r="BC72" s="76" t="str">
        <f t="shared" si="4"/>
        <v>NO</v>
      </c>
    </row>
    <row r="73" spans="1:55" ht="60" x14ac:dyDescent="0.25">
      <c r="A73" s="32">
        <v>40002696</v>
      </c>
      <c r="B73" s="24" t="s">
        <v>297</v>
      </c>
      <c r="C73" s="24" t="s">
        <v>84</v>
      </c>
      <c r="D73" s="25" t="s">
        <v>33</v>
      </c>
      <c r="E73" s="23" t="s">
        <v>233</v>
      </c>
      <c r="F73" s="23" t="s">
        <v>110</v>
      </c>
      <c r="G73" s="23" t="s">
        <v>22</v>
      </c>
      <c r="H73" s="78" t="s">
        <v>24</v>
      </c>
      <c r="I73" s="79">
        <v>11779</v>
      </c>
      <c r="J73" s="79">
        <v>520</v>
      </c>
      <c r="K73" s="80">
        <f t="shared" si="10"/>
        <v>4.4146362169963496E-2</v>
      </c>
      <c r="L73" s="79" t="s">
        <v>68</v>
      </c>
      <c r="M73" s="78" t="s">
        <v>66</v>
      </c>
      <c r="N73" s="79">
        <v>5</v>
      </c>
      <c r="O73" s="81" t="s">
        <v>3</v>
      </c>
      <c r="P73" s="78" t="s">
        <v>67</v>
      </c>
      <c r="Q73" s="78" t="s">
        <v>68</v>
      </c>
      <c r="R73" s="82">
        <v>833082</v>
      </c>
      <c r="S73" s="85">
        <v>43692</v>
      </c>
      <c r="T73" s="165">
        <v>44052</v>
      </c>
      <c r="U73" s="163">
        <v>9.5000000000000001E-2</v>
      </c>
      <c r="V73" s="27" t="s">
        <v>262</v>
      </c>
      <c r="W73" s="205">
        <v>0</v>
      </c>
      <c r="X73" s="35"/>
      <c r="Y73" s="35"/>
      <c r="Z73" s="8"/>
      <c r="AA73" s="8"/>
      <c r="AB73" s="8"/>
      <c r="AC73" s="8"/>
      <c r="AD73" s="8"/>
      <c r="AE73" s="8"/>
      <c r="AF73" s="8"/>
      <c r="AG73" s="8"/>
      <c r="AH73" s="8"/>
      <c r="AI73" s="8"/>
      <c r="AJ73" s="130">
        <f t="shared" si="5"/>
        <v>0</v>
      </c>
      <c r="AK73" s="131" t="str">
        <f>IFERROR(ROUND(SUM($X73:X73)/W73,3),"-")</f>
        <v>-</v>
      </c>
      <c r="AL73" s="146">
        <f t="shared" si="1"/>
        <v>1016937</v>
      </c>
      <c r="AM73" s="35">
        <v>0</v>
      </c>
      <c r="AN73" s="35">
        <v>0</v>
      </c>
      <c r="AO73" s="35">
        <v>183855</v>
      </c>
      <c r="AP73" s="35">
        <v>833082</v>
      </c>
      <c r="AQ73" s="35">
        <v>0</v>
      </c>
      <c r="AR73" s="129">
        <v>0</v>
      </c>
      <c r="AS73" s="8">
        <v>0</v>
      </c>
      <c r="AT73" s="8">
        <v>0</v>
      </c>
      <c r="AU73" s="8">
        <v>0</v>
      </c>
      <c r="AV73" s="38">
        <v>0</v>
      </c>
      <c r="AW73" s="152">
        <f t="shared" si="2"/>
        <v>1</v>
      </c>
      <c r="AX73" s="57"/>
      <c r="AY73" s="58" t="s">
        <v>25</v>
      </c>
      <c r="AZ73" s="155" t="s">
        <v>477</v>
      </c>
      <c r="BA73" s="155" t="s">
        <v>537</v>
      </c>
      <c r="BB73" s="75" t="str">
        <f t="shared" si="3"/>
        <v>SI</v>
      </c>
      <c r="BC73" s="76" t="str">
        <f t="shared" si="4"/>
        <v>NO</v>
      </c>
    </row>
    <row r="74" spans="1:55" ht="90" x14ac:dyDescent="0.25">
      <c r="A74" s="32">
        <v>40002696</v>
      </c>
      <c r="B74" s="28" t="s">
        <v>388</v>
      </c>
      <c r="C74" s="31" t="s">
        <v>84</v>
      </c>
      <c r="D74" s="25" t="s">
        <v>33</v>
      </c>
      <c r="E74" s="23" t="s">
        <v>62</v>
      </c>
      <c r="F74" s="23" t="s">
        <v>188</v>
      </c>
      <c r="G74" s="23" t="s">
        <v>22</v>
      </c>
      <c r="H74" s="79" t="s">
        <v>68</v>
      </c>
      <c r="I74" s="79" t="s">
        <v>68</v>
      </c>
      <c r="J74" s="79" t="s">
        <v>68</v>
      </c>
      <c r="K74" s="80" t="e">
        <f>J74/I74</f>
        <v>#VALUE!</v>
      </c>
      <c r="L74" s="79" t="s">
        <v>68</v>
      </c>
      <c r="M74" s="78" t="s">
        <v>66</v>
      </c>
      <c r="N74" s="79"/>
      <c r="O74" s="192" t="s">
        <v>3</v>
      </c>
      <c r="P74" s="193" t="s">
        <v>3</v>
      </c>
      <c r="Q74" s="78" t="s">
        <v>68</v>
      </c>
      <c r="R74" s="89">
        <v>200001</v>
      </c>
      <c r="S74" s="83">
        <v>43962</v>
      </c>
      <c r="T74" s="162">
        <v>44322</v>
      </c>
      <c r="U74" s="163">
        <v>0.53239999999999998</v>
      </c>
      <c r="V74" s="27" t="s">
        <v>262</v>
      </c>
      <c r="W74" s="205">
        <v>55760</v>
      </c>
      <c r="X74" s="35">
        <v>0</v>
      </c>
      <c r="Y74" s="35">
        <v>0</v>
      </c>
      <c r="Z74" s="8">
        <v>0</v>
      </c>
      <c r="AA74" s="8">
        <v>55760</v>
      </c>
      <c r="AB74" s="8">
        <v>0</v>
      </c>
      <c r="AC74" s="8">
        <v>0</v>
      </c>
      <c r="AD74" s="8">
        <v>0</v>
      </c>
      <c r="AE74" s="8">
        <v>0</v>
      </c>
      <c r="AF74" s="8">
        <v>0</v>
      </c>
      <c r="AG74" s="8">
        <v>0</v>
      </c>
      <c r="AH74" s="8">
        <v>0</v>
      </c>
      <c r="AI74" s="8">
        <v>0</v>
      </c>
      <c r="AJ74" s="130">
        <f t="shared" si="5"/>
        <v>55760</v>
      </c>
      <c r="AK74" s="131">
        <f>IFERROR(ROUND(SUM($X74:X74)/W74,3),"-")</f>
        <v>0</v>
      </c>
      <c r="AL74" s="146">
        <f t="shared" si="1"/>
        <v>203361</v>
      </c>
      <c r="AM74" s="35">
        <v>0</v>
      </c>
      <c r="AN74" s="35">
        <v>0</v>
      </c>
      <c r="AO74" s="35">
        <v>1</v>
      </c>
      <c r="AP74" s="35">
        <v>57810</v>
      </c>
      <c r="AQ74" s="35">
        <v>89790</v>
      </c>
      <c r="AR74" s="129">
        <v>55760</v>
      </c>
      <c r="AS74" s="8">
        <v>0</v>
      </c>
      <c r="AT74" s="8">
        <v>0</v>
      </c>
      <c r="AU74" s="8">
        <v>0</v>
      </c>
      <c r="AV74" s="38">
        <v>0</v>
      </c>
      <c r="AW74" s="152">
        <f t="shared" si="2"/>
        <v>0.72580779992230571</v>
      </c>
      <c r="AX74" s="41" t="s">
        <v>559</v>
      </c>
      <c r="AY74" s="58" t="s">
        <v>25</v>
      </c>
      <c r="AZ74" s="155" t="s">
        <v>477</v>
      </c>
      <c r="BA74" s="155" t="s">
        <v>537</v>
      </c>
      <c r="BB74" s="75" t="str">
        <f t="shared" si="3"/>
        <v>SI</v>
      </c>
      <c r="BC74" s="76" t="str">
        <f t="shared" si="4"/>
        <v>NO</v>
      </c>
    </row>
    <row r="75" spans="1:55" ht="45" x14ac:dyDescent="0.25">
      <c r="A75" s="32">
        <v>40002696</v>
      </c>
      <c r="B75" s="28" t="s">
        <v>389</v>
      </c>
      <c r="C75" s="24" t="s">
        <v>84</v>
      </c>
      <c r="D75" s="25" t="s">
        <v>33</v>
      </c>
      <c r="E75" s="23" t="s">
        <v>62</v>
      </c>
      <c r="F75" s="23" t="s">
        <v>68</v>
      </c>
      <c r="G75" s="23" t="s">
        <v>22</v>
      </c>
      <c r="H75" s="79" t="s">
        <v>68</v>
      </c>
      <c r="I75" s="79" t="s">
        <v>68</v>
      </c>
      <c r="J75" s="79" t="s">
        <v>68</v>
      </c>
      <c r="K75" s="80" t="e">
        <f t="shared" si="10"/>
        <v>#VALUE!</v>
      </c>
      <c r="L75" s="79" t="s">
        <v>68</v>
      </c>
      <c r="M75" s="78" t="s">
        <v>63</v>
      </c>
      <c r="N75" s="79" t="s">
        <v>68</v>
      </c>
      <c r="O75" s="192" t="s">
        <v>3</v>
      </c>
      <c r="P75" s="193" t="s">
        <v>61</v>
      </c>
      <c r="Q75" s="78" t="s">
        <v>68</v>
      </c>
      <c r="R75" s="82">
        <v>209974</v>
      </c>
      <c r="S75" s="83">
        <v>43789</v>
      </c>
      <c r="T75" s="165">
        <v>44269</v>
      </c>
      <c r="U75" s="163">
        <v>1</v>
      </c>
      <c r="V75" s="27" t="s">
        <v>262</v>
      </c>
      <c r="W75" s="205">
        <v>0</v>
      </c>
      <c r="X75" s="35"/>
      <c r="Y75" s="35"/>
      <c r="Z75" s="8"/>
      <c r="AA75" s="8"/>
      <c r="AB75" s="8"/>
      <c r="AC75" s="8"/>
      <c r="AD75" s="8"/>
      <c r="AE75" s="8"/>
      <c r="AF75" s="8"/>
      <c r="AG75" s="8"/>
      <c r="AH75" s="8"/>
      <c r="AI75" s="8"/>
      <c r="AJ75" s="130">
        <f t="shared" si="5"/>
        <v>0</v>
      </c>
      <c r="AK75" s="131" t="str">
        <f>IFERROR(ROUND(SUM($X75:X75)/W75,3),"-")</f>
        <v>-</v>
      </c>
      <c r="AL75" s="146">
        <f t="shared" si="1"/>
        <v>243451</v>
      </c>
      <c r="AM75" s="35">
        <v>0</v>
      </c>
      <c r="AN75" s="35">
        <v>1</v>
      </c>
      <c r="AO75" s="35">
        <v>0</v>
      </c>
      <c r="AP75" s="35">
        <v>187200</v>
      </c>
      <c r="AQ75" s="35">
        <v>56250</v>
      </c>
      <c r="AR75" s="129">
        <v>0</v>
      </c>
      <c r="AS75" s="8">
        <v>0</v>
      </c>
      <c r="AT75" s="8">
        <v>0</v>
      </c>
      <c r="AU75" s="8">
        <v>0</v>
      </c>
      <c r="AV75" s="38">
        <v>0</v>
      </c>
      <c r="AW75" s="152">
        <f t="shared" si="2"/>
        <v>1</v>
      </c>
      <c r="AX75" s="31"/>
      <c r="AY75" s="58" t="s">
        <v>25</v>
      </c>
      <c r="AZ75" s="155" t="s">
        <v>477</v>
      </c>
      <c r="BA75" s="155" t="s">
        <v>476</v>
      </c>
      <c r="BB75" s="75" t="str">
        <f t="shared" si="3"/>
        <v>SI</v>
      </c>
      <c r="BC75" s="76" t="str">
        <f t="shared" si="4"/>
        <v>NO</v>
      </c>
    </row>
    <row r="76" spans="1:55" ht="165" x14ac:dyDescent="0.25">
      <c r="A76" s="32">
        <v>40002696</v>
      </c>
      <c r="B76" s="28" t="s">
        <v>357</v>
      </c>
      <c r="C76" s="24" t="s">
        <v>84</v>
      </c>
      <c r="D76" s="32" t="s">
        <v>223</v>
      </c>
      <c r="E76" s="32" t="s">
        <v>266</v>
      </c>
      <c r="F76" s="32" t="s">
        <v>267</v>
      </c>
      <c r="G76" s="32" t="s">
        <v>22</v>
      </c>
      <c r="H76" s="90" t="s">
        <v>24</v>
      </c>
      <c r="I76" s="79">
        <v>15045</v>
      </c>
      <c r="J76" s="79" t="s">
        <v>68</v>
      </c>
      <c r="K76" s="80" t="e">
        <f t="shared" si="10"/>
        <v>#VALUE!</v>
      </c>
      <c r="L76" s="90" t="s">
        <v>68</v>
      </c>
      <c r="M76" s="90" t="s">
        <v>66</v>
      </c>
      <c r="N76" s="90">
        <v>4</v>
      </c>
      <c r="O76" s="192" t="s">
        <v>65</v>
      </c>
      <c r="P76" s="32" t="s">
        <v>64</v>
      </c>
      <c r="Q76" s="90" t="s">
        <v>68</v>
      </c>
      <c r="R76" s="82"/>
      <c r="S76" s="83">
        <v>44021</v>
      </c>
      <c r="T76" s="162">
        <v>44201</v>
      </c>
      <c r="U76" s="163">
        <v>1</v>
      </c>
      <c r="V76" s="27">
        <v>56.77</v>
      </c>
      <c r="W76" s="205">
        <v>0</v>
      </c>
      <c r="X76" s="35"/>
      <c r="Y76" s="35"/>
      <c r="Z76" s="8"/>
      <c r="AA76" s="8"/>
      <c r="AB76" s="8"/>
      <c r="AC76" s="8"/>
      <c r="AD76" s="8"/>
      <c r="AE76" s="8"/>
      <c r="AF76" s="8"/>
      <c r="AG76" s="8"/>
      <c r="AH76" s="8"/>
      <c r="AI76" s="8"/>
      <c r="AJ76" s="130">
        <f t="shared" si="5"/>
        <v>0</v>
      </c>
      <c r="AK76" s="131" t="str">
        <f>IFERROR(ROUND(SUM($X76:X76)/W76,3),"-")</f>
        <v>-</v>
      </c>
      <c r="AL76" s="146">
        <f t="shared" si="1"/>
        <v>885982</v>
      </c>
      <c r="AM76" s="35">
        <v>0</v>
      </c>
      <c r="AN76" s="35">
        <v>0</v>
      </c>
      <c r="AO76" s="35">
        <v>0</v>
      </c>
      <c r="AP76" s="35">
        <v>290000</v>
      </c>
      <c r="AQ76" s="35">
        <v>595982</v>
      </c>
      <c r="AR76" s="129">
        <v>0</v>
      </c>
      <c r="AS76" s="8">
        <v>0</v>
      </c>
      <c r="AT76" s="8">
        <v>0</v>
      </c>
      <c r="AU76" s="8">
        <v>0</v>
      </c>
      <c r="AV76" s="38">
        <v>0</v>
      </c>
      <c r="AW76" s="152">
        <f t="shared" si="2"/>
        <v>1</v>
      </c>
      <c r="AX76" s="41" t="s">
        <v>542</v>
      </c>
      <c r="AY76" s="58" t="s">
        <v>25</v>
      </c>
      <c r="AZ76" s="155" t="s">
        <v>477</v>
      </c>
      <c r="BA76" s="155" t="s">
        <v>476</v>
      </c>
      <c r="BB76" s="75" t="str">
        <f t="shared" si="3"/>
        <v>SI</v>
      </c>
      <c r="BC76" s="76" t="str">
        <f t="shared" si="4"/>
        <v>NO</v>
      </c>
    </row>
    <row r="77" spans="1:55" ht="135" x14ac:dyDescent="0.25">
      <c r="A77" s="169">
        <v>40002696</v>
      </c>
      <c r="B77" s="170" t="s">
        <v>358</v>
      </c>
      <c r="C77" s="171" t="s">
        <v>84</v>
      </c>
      <c r="D77" s="169" t="s">
        <v>33</v>
      </c>
      <c r="E77" s="169" t="s">
        <v>233</v>
      </c>
      <c r="F77" s="169" t="s">
        <v>271</v>
      </c>
      <c r="G77" s="169" t="s">
        <v>22</v>
      </c>
      <c r="H77" s="169" t="s">
        <v>24</v>
      </c>
      <c r="I77" s="172" t="s">
        <v>68</v>
      </c>
      <c r="J77" s="172" t="s">
        <v>68</v>
      </c>
      <c r="K77" s="173"/>
      <c r="L77" s="169" t="s">
        <v>68</v>
      </c>
      <c r="M77" s="169" t="s">
        <v>66</v>
      </c>
      <c r="N77" s="169">
        <v>5.2450000000000001</v>
      </c>
      <c r="O77" s="174" t="s">
        <v>3</v>
      </c>
      <c r="P77" s="169" t="s">
        <v>3</v>
      </c>
      <c r="Q77" s="169"/>
      <c r="R77" s="175"/>
      <c r="S77" s="176">
        <v>44377</v>
      </c>
      <c r="T77" s="176">
        <v>44773</v>
      </c>
      <c r="U77" s="177">
        <v>0.45</v>
      </c>
      <c r="V77" s="178" t="s">
        <v>262</v>
      </c>
      <c r="W77" s="179">
        <v>822203</v>
      </c>
      <c r="X77" s="180">
        <v>0</v>
      </c>
      <c r="Y77" s="180">
        <v>214923</v>
      </c>
      <c r="Z77" s="181">
        <v>337018</v>
      </c>
      <c r="AA77" s="181">
        <v>95000</v>
      </c>
      <c r="AB77" s="181">
        <v>50000</v>
      </c>
      <c r="AC77" s="181">
        <v>75129</v>
      </c>
      <c r="AD77" s="181">
        <v>50133</v>
      </c>
      <c r="AE77" s="181">
        <v>0</v>
      </c>
      <c r="AF77" s="181">
        <v>0</v>
      </c>
      <c r="AG77" s="181">
        <v>0</v>
      </c>
      <c r="AH77" s="181">
        <v>0</v>
      </c>
      <c r="AI77" s="181">
        <v>0</v>
      </c>
      <c r="AJ77" s="130">
        <f t="shared" si="5"/>
        <v>822203</v>
      </c>
      <c r="AK77" s="131">
        <f>IFERROR(ROUND(SUM($X77:X77)/W77,3),"-")</f>
        <v>0</v>
      </c>
      <c r="AL77" s="182">
        <f t="shared" si="1"/>
        <v>1111565</v>
      </c>
      <c r="AM77" s="180">
        <v>0</v>
      </c>
      <c r="AN77" s="180">
        <v>0</v>
      </c>
      <c r="AO77" s="180">
        <v>0</v>
      </c>
      <c r="AP77" s="180">
        <v>0</v>
      </c>
      <c r="AQ77" s="180">
        <v>297822</v>
      </c>
      <c r="AR77" s="183">
        <v>813743</v>
      </c>
      <c r="AS77" s="181">
        <v>0</v>
      </c>
      <c r="AT77" s="181">
        <v>0</v>
      </c>
      <c r="AU77" s="181">
        <v>0</v>
      </c>
      <c r="AV77" s="181">
        <v>0</v>
      </c>
      <c r="AW77" s="184">
        <f t="shared" si="2"/>
        <v>0.26793035045184044</v>
      </c>
      <c r="AX77" s="185" t="s">
        <v>564</v>
      </c>
      <c r="AY77" s="186" t="s">
        <v>24</v>
      </c>
      <c r="AZ77" s="187" t="s">
        <v>477</v>
      </c>
      <c r="BA77" s="187" t="s">
        <v>511</v>
      </c>
      <c r="BB77" s="75" t="str">
        <f t="shared" si="3"/>
        <v>JUSTIFICAR DIFERENCIA</v>
      </c>
      <c r="BC77" s="76">
        <f t="shared" si="4"/>
        <v>-8460</v>
      </c>
    </row>
    <row r="78" spans="1:55" ht="150" x14ac:dyDescent="0.25">
      <c r="A78" s="169">
        <v>40002696</v>
      </c>
      <c r="B78" s="170" t="s">
        <v>359</v>
      </c>
      <c r="C78" s="171" t="s">
        <v>84</v>
      </c>
      <c r="D78" s="169" t="s">
        <v>223</v>
      </c>
      <c r="E78" s="169" t="s">
        <v>47</v>
      </c>
      <c r="F78" s="169" t="s">
        <v>272</v>
      </c>
      <c r="G78" s="169" t="s">
        <v>22</v>
      </c>
      <c r="H78" s="169" t="s">
        <v>24</v>
      </c>
      <c r="I78" s="172" t="s">
        <v>68</v>
      </c>
      <c r="J78" s="172" t="s">
        <v>489</v>
      </c>
      <c r="K78" s="173"/>
      <c r="L78" s="169" t="s">
        <v>68</v>
      </c>
      <c r="M78" s="169" t="s">
        <v>66</v>
      </c>
      <c r="N78" s="169">
        <v>4.9000000000000004</v>
      </c>
      <c r="O78" s="174" t="s">
        <v>3</v>
      </c>
      <c r="P78" s="169" t="s">
        <v>3</v>
      </c>
      <c r="Q78" s="169"/>
      <c r="R78" s="175"/>
      <c r="S78" s="176">
        <v>44274</v>
      </c>
      <c r="T78" s="176">
        <v>44664</v>
      </c>
      <c r="U78" s="177">
        <v>0.88</v>
      </c>
      <c r="V78" s="178" t="s">
        <v>262</v>
      </c>
      <c r="W78" s="179">
        <v>339100</v>
      </c>
      <c r="X78" s="180">
        <v>0</v>
      </c>
      <c r="Y78" s="180">
        <v>198891</v>
      </c>
      <c r="Z78" s="181">
        <v>13211</v>
      </c>
      <c r="AA78" s="181">
        <v>0</v>
      </c>
      <c r="AB78" s="181">
        <v>0</v>
      </c>
      <c r="AC78" s="181">
        <v>0</v>
      </c>
      <c r="AD78" s="181">
        <v>0</v>
      </c>
      <c r="AE78" s="181">
        <v>0</v>
      </c>
      <c r="AF78" s="181">
        <v>0</v>
      </c>
      <c r="AG78" s="181">
        <v>0</v>
      </c>
      <c r="AH78" s="181">
        <v>126998</v>
      </c>
      <c r="AI78" s="181">
        <v>0</v>
      </c>
      <c r="AJ78" s="130">
        <f t="shared" si="5"/>
        <v>339100</v>
      </c>
      <c r="AK78" s="131">
        <f>IFERROR(ROUND(SUM($X78:X78)/W78,3),"-")</f>
        <v>0</v>
      </c>
      <c r="AL78" s="182">
        <f t="shared" si="1"/>
        <v>1164986</v>
      </c>
      <c r="AM78" s="180">
        <v>0</v>
      </c>
      <c r="AN78" s="180">
        <v>0</v>
      </c>
      <c r="AO78" s="180">
        <v>0</v>
      </c>
      <c r="AP78" s="180">
        <v>0</v>
      </c>
      <c r="AQ78" s="180">
        <v>827476</v>
      </c>
      <c r="AR78" s="183">
        <v>337510</v>
      </c>
      <c r="AS78" s="181">
        <v>0</v>
      </c>
      <c r="AT78" s="181">
        <v>0</v>
      </c>
      <c r="AU78" s="181">
        <v>0</v>
      </c>
      <c r="AV78" s="181">
        <v>0</v>
      </c>
      <c r="AW78" s="184">
        <f t="shared" si="2"/>
        <v>0.71028836398033968</v>
      </c>
      <c r="AX78" s="185" t="s">
        <v>555</v>
      </c>
      <c r="AY78" s="186" t="s">
        <v>24</v>
      </c>
      <c r="AZ78" s="187" t="s">
        <v>477</v>
      </c>
      <c r="BA78" s="187" t="s">
        <v>511</v>
      </c>
      <c r="BB78" s="75" t="str">
        <f t="shared" si="3"/>
        <v>JUSTIFICAR DIFERENCIA</v>
      </c>
      <c r="BC78" s="76">
        <f t="shared" si="4"/>
        <v>-1590</v>
      </c>
    </row>
    <row r="79" spans="1:55" ht="45" x14ac:dyDescent="0.25">
      <c r="A79" s="43">
        <v>40011167</v>
      </c>
      <c r="B79" s="44" t="s">
        <v>401</v>
      </c>
      <c r="C79" s="44" t="s">
        <v>84</v>
      </c>
      <c r="D79" s="43" t="s">
        <v>43</v>
      </c>
      <c r="E79" s="45" t="s">
        <v>43</v>
      </c>
      <c r="F79" s="45" t="s">
        <v>68</v>
      </c>
      <c r="G79" s="45" t="s">
        <v>22</v>
      </c>
      <c r="H79" s="45" t="s">
        <v>24</v>
      </c>
      <c r="I79" s="45"/>
      <c r="J79" s="45"/>
      <c r="K79" s="45"/>
      <c r="L79" s="45"/>
      <c r="M79" s="45" t="s">
        <v>66</v>
      </c>
      <c r="N79" s="45"/>
      <c r="O79" s="45" t="s">
        <v>3</v>
      </c>
      <c r="P79" s="45" t="s">
        <v>224</v>
      </c>
      <c r="Q79" s="45" t="s">
        <v>69</v>
      </c>
      <c r="R79" s="86">
        <f>SUM(R80:R93)</f>
        <v>0</v>
      </c>
      <c r="S79" s="53">
        <v>44118</v>
      </c>
      <c r="T79" s="53">
        <v>44742</v>
      </c>
      <c r="U79" s="45"/>
      <c r="V79" s="45" t="s">
        <v>262</v>
      </c>
      <c r="W79" s="49">
        <v>5789843</v>
      </c>
      <c r="X79" s="49">
        <f>SUM(X80:X93)</f>
        <v>0</v>
      </c>
      <c r="Y79" s="49">
        <f t="shared" ref="Y79:AI79" si="11">SUM(Y80:Y93)</f>
        <v>1188194</v>
      </c>
      <c r="Z79" s="37">
        <f t="shared" si="11"/>
        <v>861021</v>
      </c>
      <c r="AA79" s="37">
        <f t="shared" si="11"/>
        <v>637243</v>
      </c>
      <c r="AB79" s="37">
        <f t="shared" si="11"/>
        <v>374109</v>
      </c>
      <c r="AC79" s="37">
        <f t="shared" si="11"/>
        <v>202848</v>
      </c>
      <c r="AD79" s="37">
        <f t="shared" si="11"/>
        <v>146470</v>
      </c>
      <c r="AE79" s="37">
        <f t="shared" si="11"/>
        <v>235611</v>
      </c>
      <c r="AF79" s="37">
        <f t="shared" si="11"/>
        <v>289884</v>
      </c>
      <c r="AG79" s="37">
        <f t="shared" si="11"/>
        <v>538251</v>
      </c>
      <c r="AH79" s="37">
        <f t="shared" si="11"/>
        <v>547804</v>
      </c>
      <c r="AI79" s="37">
        <f t="shared" si="11"/>
        <v>785442</v>
      </c>
      <c r="AJ79" s="130">
        <f t="shared" si="5"/>
        <v>5806877</v>
      </c>
      <c r="AK79" s="131">
        <f>IFERROR(ROUND(SUM($X79:X79)/W79,3),"-")</f>
        <v>0</v>
      </c>
      <c r="AL79" s="70">
        <f t="shared" si="1"/>
        <v>14482416</v>
      </c>
      <c r="AM79" s="70">
        <v>0</v>
      </c>
      <c r="AN79" s="70">
        <v>0</v>
      </c>
      <c r="AO79" s="70">
        <v>0</v>
      </c>
      <c r="AP79" s="70">
        <v>108377</v>
      </c>
      <c r="AQ79" s="70">
        <f>SUM(AQ80:AQ93)</f>
        <v>8554565</v>
      </c>
      <c r="AR79" s="37">
        <f>SUM(AR80:AR93)</f>
        <v>5819474</v>
      </c>
      <c r="AS79" s="37">
        <v>0</v>
      </c>
      <c r="AT79" s="37">
        <v>0</v>
      </c>
      <c r="AU79" s="37">
        <v>0</v>
      </c>
      <c r="AV79" s="37">
        <v>0</v>
      </c>
      <c r="AW79" s="150">
        <f t="shared" ref="AW79:AW142" si="12">+IFERROR((SUM(AM79:AQ79)+SUM(X79:X79))/AL79,"-")</f>
        <v>0.59816967003295585</v>
      </c>
      <c r="AX79" s="45"/>
      <c r="AY79" s="51" t="s">
        <v>25</v>
      </c>
      <c r="AZ79" s="156" t="s">
        <v>477</v>
      </c>
      <c r="BA79" s="155" t="s">
        <v>537</v>
      </c>
      <c r="BB79" s="75" t="str">
        <f t="shared" ref="BB79:BB142" si="13">IF(AJ79=AR79,"SI",IF(AR79&lt;&gt;AJ79,"JUSTIFICAR DIFERENCIA"))</f>
        <v>JUSTIFICAR DIFERENCIA</v>
      </c>
      <c r="BC79" s="76">
        <f t="shared" ref="BC79:BC142" si="14">IF(AR79&lt;&gt;AJ79,AR79-AJ79,"NO")</f>
        <v>12597</v>
      </c>
    </row>
    <row r="80" spans="1:55" ht="120" x14ac:dyDescent="0.25">
      <c r="A80" s="32">
        <v>40011167</v>
      </c>
      <c r="B80" s="28" t="s">
        <v>422</v>
      </c>
      <c r="C80" s="28" t="s">
        <v>84</v>
      </c>
      <c r="D80" s="24" t="s">
        <v>33</v>
      </c>
      <c r="E80" s="23" t="s">
        <v>62</v>
      </c>
      <c r="F80" s="32" t="s">
        <v>62</v>
      </c>
      <c r="G80" s="32" t="s">
        <v>22</v>
      </c>
      <c r="H80" s="90" t="s">
        <v>68</v>
      </c>
      <c r="I80" s="90"/>
      <c r="J80" s="79"/>
      <c r="K80" s="79"/>
      <c r="L80" s="80"/>
      <c r="M80" s="90" t="s">
        <v>66</v>
      </c>
      <c r="N80" s="90" t="s">
        <v>68</v>
      </c>
      <c r="O80" s="90" t="s">
        <v>3</v>
      </c>
      <c r="P80" s="81" t="s">
        <v>3</v>
      </c>
      <c r="Q80" s="90"/>
      <c r="R80" s="92">
        <f>+AM80</f>
        <v>0</v>
      </c>
      <c r="S80" s="83">
        <v>44193</v>
      </c>
      <c r="T80" s="83">
        <v>44558</v>
      </c>
      <c r="U80" s="84">
        <v>0.72499999999999998</v>
      </c>
      <c r="V80" s="27" t="s">
        <v>262</v>
      </c>
      <c r="W80" s="205">
        <v>51043</v>
      </c>
      <c r="X80" s="35">
        <v>0</v>
      </c>
      <c r="Y80" s="35">
        <v>20541</v>
      </c>
      <c r="Z80" s="8">
        <v>15251</v>
      </c>
      <c r="AA80" s="8">
        <v>15251</v>
      </c>
      <c r="AB80" s="8">
        <v>0</v>
      </c>
      <c r="AC80" s="8">
        <v>0</v>
      </c>
      <c r="AD80" s="8">
        <v>0</v>
      </c>
      <c r="AE80" s="8">
        <v>0</v>
      </c>
      <c r="AF80" s="8">
        <v>0</v>
      </c>
      <c r="AG80" s="8">
        <v>0</v>
      </c>
      <c r="AH80" s="8">
        <v>0</v>
      </c>
      <c r="AI80" s="8">
        <v>0</v>
      </c>
      <c r="AJ80" s="130">
        <f t="shared" ref="AJ80:AJ143" si="15">SUM(X80:AI80)</f>
        <v>51043</v>
      </c>
      <c r="AK80" s="131">
        <f>IFERROR(ROUND(SUM($X80:X80)/W80,3),"-")</f>
        <v>0</v>
      </c>
      <c r="AL80" s="147">
        <f t="shared" si="1"/>
        <v>338623</v>
      </c>
      <c r="AM80" s="35">
        <v>0</v>
      </c>
      <c r="AN80" s="35">
        <v>0</v>
      </c>
      <c r="AO80" s="35">
        <v>0</v>
      </c>
      <c r="AP80" s="35">
        <v>0</v>
      </c>
      <c r="AQ80" s="35">
        <v>287580</v>
      </c>
      <c r="AR80" s="129">
        <v>51043</v>
      </c>
      <c r="AS80" s="8">
        <v>0</v>
      </c>
      <c r="AT80" s="8">
        <v>0</v>
      </c>
      <c r="AU80" s="8">
        <v>0</v>
      </c>
      <c r="AV80" s="8">
        <v>0</v>
      </c>
      <c r="AW80" s="152">
        <f t="shared" si="12"/>
        <v>0.84926304474297376</v>
      </c>
      <c r="AX80" s="41" t="s">
        <v>559</v>
      </c>
      <c r="AY80" s="58" t="s">
        <v>25</v>
      </c>
      <c r="AZ80" s="155" t="s">
        <v>477</v>
      </c>
      <c r="BA80" s="155" t="s">
        <v>537</v>
      </c>
      <c r="BB80" s="75" t="str">
        <f t="shared" si="13"/>
        <v>SI</v>
      </c>
      <c r="BC80" s="76" t="str">
        <f t="shared" si="14"/>
        <v>NO</v>
      </c>
    </row>
    <row r="81" spans="1:55" ht="120" x14ac:dyDescent="0.25">
      <c r="A81" s="32">
        <v>40011167</v>
      </c>
      <c r="B81" s="28" t="s">
        <v>423</v>
      </c>
      <c r="C81" s="28" t="s">
        <v>84</v>
      </c>
      <c r="D81" s="24" t="s">
        <v>223</v>
      </c>
      <c r="E81" s="23" t="s">
        <v>62</v>
      </c>
      <c r="F81" s="32" t="s">
        <v>62</v>
      </c>
      <c r="G81" s="32" t="s">
        <v>22</v>
      </c>
      <c r="H81" s="90" t="s">
        <v>68</v>
      </c>
      <c r="I81" s="90"/>
      <c r="J81" s="79"/>
      <c r="K81" s="79"/>
      <c r="L81" s="80"/>
      <c r="M81" s="90" t="s">
        <v>66</v>
      </c>
      <c r="N81" s="90" t="s">
        <v>68</v>
      </c>
      <c r="O81" s="90" t="s">
        <v>3</v>
      </c>
      <c r="P81" s="81" t="s">
        <v>3</v>
      </c>
      <c r="Q81" s="90"/>
      <c r="R81" s="92">
        <f t="shared" ref="R81:R83" si="16">+AM81</f>
        <v>0</v>
      </c>
      <c r="S81" s="83">
        <v>44193</v>
      </c>
      <c r="T81" s="83">
        <v>44558</v>
      </c>
      <c r="U81" s="84">
        <v>0.89</v>
      </c>
      <c r="V81" s="27" t="s">
        <v>262</v>
      </c>
      <c r="W81" s="205">
        <v>65073</v>
      </c>
      <c r="X81" s="35">
        <v>0</v>
      </c>
      <c r="Y81" s="35">
        <v>25400</v>
      </c>
      <c r="Z81" s="8">
        <v>24679</v>
      </c>
      <c r="AA81" s="8">
        <v>14994</v>
      </c>
      <c r="AB81" s="8">
        <v>0</v>
      </c>
      <c r="AC81" s="8">
        <v>0</v>
      </c>
      <c r="AD81" s="8">
        <v>0</v>
      </c>
      <c r="AE81" s="8">
        <v>0</v>
      </c>
      <c r="AF81" s="8">
        <v>0</v>
      </c>
      <c r="AG81" s="8">
        <v>0</v>
      </c>
      <c r="AH81" s="8">
        <v>0</v>
      </c>
      <c r="AI81" s="8">
        <v>0</v>
      </c>
      <c r="AJ81" s="130">
        <f t="shared" si="15"/>
        <v>65073</v>
      </c>
      <c r="AK81" s="131">
        <f>IFERROR(ROUND(SUM($X81:X81)/W81,3),"-")</f>
        <v>0</v>
      </c>
      <c r="AL81" s="147">
        <f t="shared" si="1"/>
        <v>334809</v>
      </c>
      <c r="AM81" s="35">
        <v>0</v>
      </c>
      <c r="AN81" s="35">
        <v>0</v>
      </c>
      <c r="AO81" s="35">
        <v>0</v>
      </c>
      <c r="AP81" s="35">
        <v>0</v>
      </c>
      <c r="AQ81" s="35">
        <v>269736</v>
      </c>
      <c r="AR81" s="129">
        <v>65073</v>
      </c>
      <c r="AS81" s="8">
        <v>0</v>
      </c>
      <c r="AT81" s="8">
        <v>0</v>
      </c>
      <c r="AU81" s="8">
        <v>0</v>
      </c>
      <c r="AV81" s="8">
        <v>0</v>
      </c>
      <c r="AW81" s="152">
        <f t="shared" si="12"/>
        <v>0.80564142540971118</v>
      </c>
      <c r="AX81" s="41" t="s">
        <v>559</v>
      </c>
      <c r="AY81" s="58" t="s">
        <v>25</v>
      </c>
      <c r="AZ81" s="155" t="s">
        <v>477</v>
      </c>
      <c r="BA81" s="155" t="s">
        <v>537</v>
      </c>
      <c r="BB81" s="75" t="str">
        <f t="shared" si="13"/>
        <v>SI</v>
      </c>
      <c r="BC81" s="76" t="str">
        <f t="shared" si="14"/>
        <v>NO</v>
      </c>
    </row>
    <row r="82" spans="1:55" ht="105" x14ac:dyDescent="0.25">
      <c r="A82" s="32">
        <v>40011167</v>
      </c>
      <c r="B82" s="28" t="s">
        <v>424</v>
      </c>
      <c r="C82" s="24" t="s">
        <v>84</v>
      </c>
      <c r="D82" s="32"/>
      <c r="E82" s="23" t="s">
        <v>62</v>
      </c>
      <c r="F82" s="32" t="s">
        <v>62</v>
      </c>
      <c r="G82" s="32" t="s">
        <v>22</v>
      </c>
      <c r="H82" s="90" t="s">
        <v>68</v>
      </c>
      <c r="I82" s="79"/>
      <c r="J82" s="79"/>
      <c r="K82" s="80"/>
      <c r="L82" s="90"/>
      <c r="M82" s="90" t="s">
        <v>66</v>
      </c>
      <c r="N82" s="90" t="s">
        <v>68</v>
      </c>
      <c r="O82" s="81" t="s">
        <v>3</v>
      </c>
      <c r="P82" s="90" t="s">
        <v>3</v>
      </c>
      <c r="Q82" s="90"/>
      <c r="R82" s="92">
        <f t="shared" si="16"/>
        <v>0</v>
      </c>
      <c r="S82" s="83">
        <v>44249</v>
      </c>
      <c r="T82" s="83">
        <v>44614</v>
      </c>
      <c r="U82" s="84">
        <v>0.27489999999999998</v>
      </c>
      <c r="V82" s="27" t="s">
        <v>262</v>
      </c>
      <c r="W82" s="205">
        <v>155450</v>
      </c>
      <c r="X82" s="35">
        <v>0</v>
      </c>
      <c r="Y82" s="35">
        <v>91230</v>
      </c>
      <c r="Z82" s="8">
        <v>0</v>
      </c>
      <c r="AA82" s="8">
        <v>0</v>
      </c>
      <c r="AB82" s="8">
        <v>0</v>
      </c>
      <c r="AC82" s="8">
        <v>0</v>
      </c>
      <c r="AD82" s="8">
        <v>0</v>
      </c>
      <c r="AE82" s="8">
        <v>0</v>
      </c>
      <c r="AF82" s="8">
        <v>0</v>
      </c>
      <c r="AG82" s="8">
        <v>0</v>
      </c>
      <c r="AH82" s="8">
        <v>0</v>
      </c>
      <c r="AI82" s="8">
        <v>64220</v>
      </c>
      <c r="AJ82" s="130">
        <f>SUM(X82:AI82)</f>
        <v>155450</v>
      </c>
      <c r="AK82" s="131">
        <f>IFERROR(ROUND(SUM($X82:X82)/W82,3),"-")</f>
        <v>0</v>
      </c>
      <c r="AL82" s="146">
        <f t="shared" si="1"/>
        <v>241390</v>
      </c>
      <c r="AM82" s="35">
        <v>0</v>
      </c>
      <c r="AN82" s="35">
        <v>0</v>
      </c>
      <c r="AO82" s="35">
        <v>0</v>
      </c>
      <c r="AP82" s="35">
        <v>0</v>
      </c>
      <c r="AQ82" s="35">
        <v>85940</v>
      </c>
      <c r="AR82" s="129">
        <v>155450</v>
      </c>
      <c r="AS82" s="8">
        <v>0</v>
      </c>
      <c r="AT82" s="8">
        <v>0</v>
      </c>
      <c r="AU82" s="8">
        <v>0</v>
      </c>
      <c r="AV82" s="8">
        <v>0</v>
      </c>
      <c r="AW82" s="152">
        <f t="shared" si="12"/>
        <v>0.356021376196197</v>
      </c>
      <c r="AX82" s="41" t="s">
        <v>559</v>
      </c>
      <c r="AY82" s="58" t="s">
        <v>25</v>
      </c>
      <c r="AZ82" s="155" t="s">
        <v>477</v>
      </c>
      <c r="BA82" s="155" t="s">
        <v>537</v>
      </c>
      <c r="BB82" s="75" t="str">
        <f t="shared" si="13"/>
        <v>SI</v>
      </c>
      <c r="BC82" s="76" t="str">
        <f t="shared" si="14"/>
        <v>NO</v>
      </c>
    </row>
    <row r="83" spans="1:55" ht="105" x14ac:dyDescent="0.25">
      <c r="A83" s="32">
        <v>40011167</v>
      </c>
      <c r="B83" s="28" t="s">
        <v>425</v>
      </c>
      <c r="C83" s="24" t="s">
        <v>84</v>
      </c>
      <c r="D83" s="32"/>
      <c r="E83" s="32" t="s">
        <v>62</v>
      </c>
      <c r="F83" s="32" t="s">
        <v>62</v>
      </c>
      <c r="G83" s="32" t="s">
        <v>22</v>
      </c>
      <c r="H83" s="90" t="s">
        <v>68</v>
      </c>
      <c r="I83" s="79"/>
      <c r="J83" s="79"/>
      <c r="K83" s="80"/>
      <c r="L83" s="90"/>
      <c r="M83" s="90" t="s">
        <v>66</v>
      </c>
      <c r="N83" s="90" t="s">
        <v>68</v>
      </c>
      <c r="O83" s="81" t="s">
        <v>3</v>
      </c>
      <c r="P83" s="90" t="s">
        <v>3</v>
      </c>
      <c r="Q83" s="90"/>
      <c r="R83" s="92">
        <f t="shared" si="16"/>
        <v>0</v>
      </c>
      <c r="S83" s="83">
        <v>44249</v>
      </c>
      <c r="T83" s="83">
        <v>44614</v>
      </c>
      <c r="U83" s="84">
        <v>0.47560000000000002</v>
      </c>
      <c r="V83" s="27" t="s">
        <v>262</v>
      </c>
      <c r="W83" s="205">
        <v>83487</v>
      </c>
      <c r="X83" s="35">
        <v>0</v>
      </c>
      <c r="Y83" s="35">
        <v>0</v>
      </c>
      <c r="Z83" s="8">
        <v>33089</v>
      </c>
      <c r="AA83" s="8">
        <v>50398</v>
      </c>
      <c r="AB83" s="8">
        <v>0</v>
      </c>
      <c r="AC83" s="8">
        <v>0</v>
      </c>
      <c r="AD83" s="8">
        <v>0</v>
      </c>
      <c r="AE83" s="8">
        <v>0</v>
      </c>
      <c r="AF83" s="8">
        <v>0</v>
      </c>
      <c r="AG83" s="8">
        <v>0</v>
      </c>
      <c r="AH83" s="8">
        <v>0</v>
      </c>
      <c r="AI83" s="8">
        <v>0</v>
      </c>
      <c r="AJ83" s="130">
        <f t="shared" si="15"/>
        <v>83487</v>
      </c>
      <c r="AK83" s="131">
        <f>IFERROR(ROUND(SUM($X83:X83)/W83,3),"-")</f>
        <v>0</v>
      </c>
      <c r="AL83" s="146">
        <f t="shared" si="1"/>
        <v>229630</v>
      </c>
      <c r="AM83" s="35">
        <v>0</v>
      </c>
      <c r="AN83" s="35">
        <v>0</v>
      </c>
      <c r="AO83" s="35">
        <v>0</v>
      </c>
      <c r="AP83" s="35">
        <v>0</v>
      </c>
      <c r="AQ83" s="35">
        <v>146143</v>
      </c>
      <c r="AR83" s="129">
        <v>83487</v>
      </c>
      <c r="AS83" s="8">
        <v>0</v>
      </c>
      <c r="AT83" s="8">
        <v>0</v>
      </c>
      <c r="AU83" s="8">
        <v>0</v>
      </c>
      <c r="AV83" s="8">
        <v>0</v>
      </c>
      <c r="AW83" s="152">
        <f t="shared" si="12"/>
        <v>0.63642816705134342</v>
      </c>
      <c r="AX83" s="41" t="s">
        <v>559</v>
      </c>
      <c r="AY83" s="58" t="s">
        <v>25</v>
      </c>
      <c r="AZ83" s="155" t="s">
        <v>477</v>
      </c>
      <c r="BA83" s="155" t="s">
        <v>537</v>
      </c>
      <c r="BB83" s="75" t="str">
        <f t="shared" si="13"/>
        <v>SI</v>
      </c>
      <c r="BC83" s="76" t="str">
        <f t="shared" si="14"/>
        <v>NO</v>
      </c>
    </row>
    <row r="84" spans="1:55" ht="120" x14ac:dyDescent="0.25">
      <c r="A84" s="32">
        <v>40011167</v>
      </c>
      <c r="B84" s="28" t="s">
        <v>426</v>
      </c>
      <c r="C84" s="24" t="s">
        <v>84</v>
      </c>
      <c r="D84" s="32" t="s">
        <v>223</v>
      </c>
      <c r="E84" s="32" t="s">
        <v>44</v>
      </c>
      <c r="F84" s="32" t="s">
        <v>403</v>
      </c>
      <c r="G84" s="32" t="s">
        <v>22</v>
      </c>
      <c r="H84" s="90" t="s">
        <v>24</v>
      </c>
      <c r="I84" s="79">
        <v>38013</v>
      </c>
      <c r="J84" s="79"/>
      <c r="K84" s="80"/>
      <c r="L84" s="90"/>
      <c r="M84" s="90" t="s">
        <v>66</v>
      </c>
      <c r="N84" s="90">
        <v>5.2</v>
      </c>
      <c r="O84" s="81" t="s">
        <v>3</v>
      </c>
      <c r="P84" s="90" t="s">
        <v>3</v>
      </c>
      <c r="Q84" s="90"/>
      <c r="R84" s="82">
        <f>+AM84</f>
        <v>0</v>
      </c>
      <c r="S84" s="83">
        <v>44133</v>
      </c>
      <c r="T84" s="83">
        <v>44553</v>
      </c>
      <c r="U84" s="84">
        <v>0.57850000000000001</v>
      </c>
      <c r="V84" s="27" t="s">
        <v>262</v>
      </c>
      <c r="W84" s="205">
        <v>24119</v>
      </c>
      <c r="X84" s="35">
        <v>0</v>
      </c>
      <c r="Y84" s="35">
        <v>24119</v>
      </c>
      <c r="Z84" s="8">
        <v>0</v>
      </c>
      <c r="AA84" s="8">
        <v>0</v>
      </c>
      <c r="AB84" s="8">
        <v>0</v>
      </c>
      <c r="AC84" s="8">
        <v>0</v>
      </c>
      <c r="AD84" s="8">
        <v>0</v>
      </c>
      <c r="AE84" s="8">
        <v>0</v>
      </c>
      <c r="AF84" s="8">
        <v>0</v>
      </c>
      <c r="AG84" s="8">
        <v>0</v>
      </c>
      <c r="AH84" s="8">
        <v>0</v>
      </c>
      <c r="AI84" s="8">
        <v>0</v>
      </c>
      <c r="AJ84" s="130">
        <f t="shared" si="15"/>
        <v>24119</v>
      </c>
      <c r="AK84" s="131">
        <f>IFERROR(ROUND(SUM($X84:X84)/W84,3),"-")</f>
        <v>0</v>
      </c>
      <c r="AL84" s="146">
        <f t="shared" si="1"/>
        <v>1055506</v>
      </c>
      <c r="AM84" s="35">
        <v>0</v>
      </c>
      <c r="AN84" s="35">
        <v>0</v>
      </c>
      <c r="AO84" s="35">
        <v>0</v>
      </c>
      <c r="AP84" s="35">
        <v>1</v>
      </c>
      <c r="AQ84" s="35">
        <v>1031386</v>
      </c>
      <c r="AR84" s="129">
        <v>24119</v>
      </c>
      <c r="AS84" s="8">
        <v>0</v>
      </c>
      <c r="AT84" s="8">
        <v>0</v>
      </c>
      <c r="AU84" s="8">
        <v>0</v>
      </c>
      <c r="AV84" s="8">
        <v>0</v>
      </c>
      <c r="AW84" s="152">
        <f t="shared" si="12"/>
        <v>0.97714934827466637</v>
      </c>
      <c r="AX84" s="41" t="s">
        <v>559</v>
      </c>
      <c r="AY84" s="58" t="s">
        <v>25</v>
      </c>
      <c r="AZ84" s="155" t="s">
        <v>477</v>
      </c>
      <c r="BA84" s="155" t="s">
        <v>537</v>
      </c>
      <c r="BB84" s="75" t="str">
        <f t="shared" si="13"/>
        <v>SI</v>
      </c>
      <c r="BC84" s="76" t="str">
        <f t="shared" si="14"/>
        <v>NO</v>
      </c>
    </row>
    <row r="85" spans="1:55" ht="135" x14ac:dyDescent="0.25">
      <c r="A85" s="32">
        <v>40011167</v>
      </c>
      <c r="B85" s="28" t="s">
        <v>512</v>
      </c>
      <c r="C85" s="24" t="s">
        <v>84</v>
      </c>
      <c r="D85" s="32" t="s">
        <v>223</v>
      </c>
      <c r="E85" s="32" t="s">
        <v>228</v>
      </c>
      <c r="F85" s="32" t="s">
        <v>404</v>
      </c>
      <c r="G85" s="32" t="s">
        <v>22</v>
      </c>
      <c r="H85" s="90" t="s">
        <v>24</v>
      </c>
      <c r="I85" s="79">
        <v>9722</v>
      </c>
      <c r="J85" s="79"/>
      <c r="K85" s="80"/>
      <c r="L85" s="90"/>
      <c r="M85" s="90" t="s">
        <v>66</v>
      </c>
      <c r="N85" s="90">
        <v>2.8</v>
      </c>
      <c r="O85" s="192" t="s">
        <v>3</v>
      </c>
      <c r="P85" s="32" t="s">
        <v>3</v>
      </c>
      <c r="Q85" s="90"/>
      <c r="R85" s="82">
        <f t="shared" ref="R85:R93" si="17">+AM85</f>
        <v>0</v>
      </c>
      <c r="S85" s="83">
        <v>44118</v>
      </c>
      <c r="T85" s="162">
        <v>44358</v>
      </c>
      <c r="U85" s="163">
        <v>0.83630000000000004</v>
      </c>
      <c r="V85" s="27" t="s">
        <v>262</v>
      </c>
      <c r="W85" s="205">
        <v>30861</v>
      </c>
      <c r="X85" s="35">
        <v>0</v>
      </c>
      <c r="Y85" s="35">
        <v>30861</v>
      </c>
      <c r="Z85" s="8">
        <v>0</v>
      </c>
      <c r="AA85" s="8">
        <v>0</v>
      </c>
      <c r="AB85" s="8">
        <v>0</v>
      </c>
      <c r="AC85" s="8">
        <v>0</v>
      </c>
      <c r="AD85" s="8">
        <v>0</v>
      </c>
      <c r="AE85" s="8">
        <v>0</v>
      </c>
      <c r="AF85" s="8">
        <v>0</v>
      </c>
      <c r="AG85" s="8">
        <v>0</v>
      </c>
      <c r="AH85" s="8">
        <v>0</v>
      </c>
      <c r="AI85" s="8">
        <v>0</v>
      </c>
      <c r="AJ85" s="130">
        <f t="shared" si="15"/>
        <v>30861</v>
      </c>
      <c r="AK85" s="131">
        <f>IFERROR(ROUND(SUM($X85:X85)/W85,3),"-")</f>
        <v>0</v>
      </c>
      <c r="AL85" s="146">
        <f t="shared" si="1"/>
        <v>695818</v>
      </c>
      <c r="AM85" s="35">
        <v>0</v>
      </c>
      <c r="AN85" s="35">
        <v>0</v>
      </c>
      <c r="AO85" s="35">
        <v>0</v>
      </c>
      <c r="AP85" s="35">
        <v>108376</v>
      </c>
      <c r="AQ85" s="35">
        <v>556581</v>
      </c>
      <c r="AR85" s="129">
        <v>30861</v>
      </c>
      <c r="AS85" s="8">
        <v>0</v>
      </c>
      <c r="AT85" s="8">
        <v>0</v>
      </c>
      <c r="AU85" s="8">
        <v>0</v>
      </c>
      <c r="AV85" s="8">
        <v>0</v>
      </c>
      <c r="AW85" s="152">
        <f t="shared" si="12"/>
        <v>0.95564788493542852</v>
      </c>
      <c r="AX85" s="41" t="s">
        <v>559</v>
      </c>
      <c r="AY85" s="58" t="s">
        <v>25</v>
      </c>
      <c r="AZ85" s="155" t="s">
        <v>477</v>
      </c>
      <c r="BA85" s="155" t="s">
        <v>537</v>
      </c>
      <c r="BB85" s="75" t="str">
        <f t="shared" si="13"/>
        <v>SI</v>
      </c>
      <c r="BC85" s="76" t="str">
        <f t="shared" si="14"/>
        <v>NO</v>
      </c>
    </row>
    <row r="86" spans="1:55" ht="120" x14ac:dyDescent="0.25">
      <c r="A86" s="32">
        <v>40011167</v>
      </c>
      <c r="B86" s="28" t="s">
        <v>427</v>
      </c>
      <c r="C86" s="24" t="s">
        <v>84</v>
      </c>
      <c r="D86" s="32" t="s">
        <v>223</v>
      </c>
      <c r="E86" s="32" t="s">
        <v>35</v>
      </c>
      <c r="F86" s="32" t="s">
        <v>402</v>
      </c>
      <c r="G86" s="32" t="s">
        <v>22</v>
      </c>
      <c r="H86" s="90" t="s">
        <v>24</v>
      </c>
      <c r="I86" s="79">
        <v>24533</v>
      </c>
      <c r="J86" s="79"/>
      <c r="K86" s="80"/>
      <c r="L86" s="90"/>
      <c r="M86" s="90" t="s">
        <v>66</v>
      </c>
      <c r="N86" s="90"/>
      <c r="O86" s="81" t="s">
        <v>65</v>
      </c>
      <c r="P86" s="90" t="s">
        <v>64</v>
      </c>
      <c r="Q86" s="90"/>
      <c r="R86" s="82">
        <f t="shared" si="17"/>
        <v>0</v>
      </c>
      <c r="S86" s="83">
        <v>44163</v>
      </c>
      <c r="T86" s="83">
        <v>44583</v>
      </c>
      <c r="U86" s="84">
        <v>1</v>
      </c>
      <c r="V86" s="27" t="s">
        <v>262</v>
      </c>
      <c r="W86" s="205">
        <v>0</v>
      </c>
      <c r="X86" s="35"/>
      <c r="Y86" s="35"/>
      <c r="Z86" s="8"/>
      <c r="AA86" s="8"/>
      <c r="AB86" s="8"/>
      <c r="AC86" s="8"/>
      <c r="AD86" s="8"/>
      <c r="AE86" s="8"/>
      <c r="AF86" s="8"/>
      <c r="AG86" s="8"/>
      <c r="AH86" s="8"/>
      <c r="AI86" s="8"/>
      <c r="AJ86" s="130">
        <f t="shared" si="15"/>
        <v>0</v>
      </c>
      <c r="AK86" s="131" t="str">
        <f>IFERROR(ROUND(SUM($X86:X86)/W86,3),"-")</f>
        <v>-</v>
      </c>
      <c r="AL86" s="146">
        <f t="shared" si="1"/>
        <v>1996264</v>
      </c>
      <c r="AM86" s="35">
        <v>0</v>
      </c>
      <c r="AN86" s="35">
        <v>0</v>
      </c>
      <c r="AO86" s="35">
        <v>0</v>
      </c>
      <c r="AP86" s="35">
        <v>0</v>
      </c>
      <c r="AQ86" s="35">
        <v>1996264</v>
      </c>
      <c r="AR86" s="129">
        <v>0</v>
      </c>
      <c r="AS86" s="8">
        <v>0</v>
      </c>
      <c r="AT86" s="8">
        <v>0</v>
      </c>
      <c r="AU86" s="8">
        <v>0</v>
      </c>
      <c r="AV86" s="8">
        <v>0</v>
      </c>
      <c r="AW86" s="152">
        <f t="shared" si="12"/>
        <v>1</v>
      </c>
      <c r="AX86" s="41"/>
      <c r="AY86" s="58" t="s">
        <v>25</v>
      </c>
      <c r="AZ86" s="155" t="s">
        <v>477</v>
      </c>
      <c r="BA86" s="155" t="s">
        <v>537</v>
      </c>
      <c r="BB86" s="75" t="str">
        <f t="shared" si="13"/>
        <v>SI</v>
      </c>
      <c r="BC86" s="76" t="str">
        <f t="shared" si="14"/>
        <v>NO</v>
      </c>
    </row>
    <row r="87" spans="1:55" ht="135" x14ac:dyDescent="0.25">
      <c r="A87" s="32">
        <v>40011167</v>
      </c>
      <c r="B87" s="28" t="s">
        <v>428</v>
      </c>
      <c r="C87" s="24" t="s">
        <v>84</v>
      </c>
      <c r="D87" s="32" t="s">
        <v>223</v>
      </c>
      <c r="E87" s="32" t="s">
        <v>246</v>
      </c>
      <c r="F87" s="32" t="s">
        <v>405</v>
      </c>
      <c r="G87" s="32" t="s">
        <v>22</v>
      </c>
      <c r="H87" s="90" t="s">
        <v>24</v>
      </c>
      <c r="I87" s="79">
        <v>6138</v>
      </c>
      <c r="J87" s="79"/>
      <c r="K87" s="80"/>
      <c r="L87" s="90"/>
      <c r="M87" s="90" t="s">
        <v>66</v>
      </c>
      <c r="N87" s="90">
        <v>6.5</v>
      </c>
      <c r="O87" s="81" t="s">
        <v>3</v>
      </c>
      <c r="P87" s="90" t="s">
        <v>3</v>
      </c>
      <c r="Q87" s="90"/>
      <c r="R87" s="92">
        <f t="shared" si="17"/>
        <v>0</v>
      </c>
      <c r="S87" s="83">
        <v>44242</v>
      </c>
      <c r="T87" s="83">
        <v>44602</v>
      </c>
      <c r="U87" s="84">
        <v>0.2044</v>
      </c>
      <c r="V87" s="27" t="s">
        <v>262</v>
      </c>
      <c r="W87" s="205">
        <v>1482724</v>
      </c>
      <c r="X87" s="35">
        <v>0</v>
      </c>
      <c r="Y87" s="35">
        <v>46692</v>
      </c>
      <c r="Z87" s="8">
        <v>60199</v>
      </c>
      <c r="AA87" s="8">
        <v>102600</v>
      </c>
      <c r="AB87" s="8">
        <v>47877</v>
      </c>
      <c r="AC87" s="8">
        <v>0</v>
      </c>
      <c r="AD87" s="8">
        <v>0</v>
      </c>
      <c r="AE87" s="8">
        <v>0</v>
      </c>
      <c r="AF87" s="8">
        <v>188018</v>
      </c>
      <c r="AG87" s="8">
        <v>241334</v>
      </c>
      <c r="AH87" s="8">
        <v>333204</v>
      </c>
      <c r="AI87" s="8">
        <v>462800</v>
      </c>
      <c r="AJ87" s="130">
        <f t="shared" si="15"/>
        <v>1482724</v>
      </c>
      <c r="AK87" s="131">
        <f>IFERROR(ROUND(SUM($X87:X87)/W87,3),"-")</f>
        <v>0</v>
      </c>
      <c r="AL87" s="146">
        <f t="shared" si="1"/>
        <v>1867706</v>
      </c>
      <c r="AM87" s="35">
        <v>0</v>
      </c>
      <c r="AN87" s="35">
        <v>0</v>
      </c>
      <c r="AO87" s="35">
        <v>0</v>
      </c>
      <c r="AP87" s="35">
        <v>0</v>
      </c>
      <c r="AQ87" s="35">
        <v>426399</v>
      </c>
      <c r="AR87" s="129">
        <v>1441307</v>
      </c>
      <c r="AS87" s="8">
        <v>0</v>
      </c>
      <c r="AT87" s="8">
        <v>0</v>
      </c>
      <c r="AU87" s="8">
        <v>0</v>
      </c>
      <c r="AV87" s="8">
        <v>0</v>
      </c>
      <c r="AW87" s="152">
        <f t="shared" si="12"/>
        <v>0.22830092102290189</v>
      </c>
      <c r="AX87" s="41" t="s">
        <v>565</v>
      </c>
      <c r="AY87" s="58" t="s">
        <v>24</v>
      </c>
      <c r="AZ87" s="155" t="s">
        <v>477</v>
      </c>
      <c r="BA87" s="155" t="s">
        <v>537</v>
      </c>
      <c r="BB87" s="75" t="str">
        <f t="shared" si="13"/>
        <v>JUSTIFICAR DIFERENCIA</v>
      </c>
      <c r="BC87" s="76">
        <f t="shared" si="14"/>
        <v>-41417</v>
      </c>
    </row>
    <row r="88" spans="1:55" ht="150" x14ac:dyDescent="0.25">
      <c r="A88" s="32">
        <v>40011167</v>
      </c>
      <c r="B88" s="28" t="s">
        <v>429</v>
      </c>
      <c r="C88" s="24" t="s">
        <v>84</v>
      </c>
      <c r="D88" s="32" t="s">
        <v>33</v>
      </c>
      <c r="E88" s="32" t="s">
        <v>56</v>
      </c>
      <c r="F88" s="32" t="s">
        <v>406</v>
      </c>
      <c r="G88" s="32" t="s">
        <v>22</v>
      </c>
      <c r="H88" s="90" t="s">
        <v>24</v>
      </c>
      <c r="I88" s="79">
        <v>7265</v>
      </c>
      <c r="J88" s="79"/>
      <c r="K88" s="80"/>
      <c r="L88" s="90"/>
      <c r="M88" s="90" t="s">
        <v>66</v>
      </c>
      <c r="N88" s="90">
        <v>23.8</v>
      </c>
      <c r="O88" s="81" t="s">
        <v>3</v>
      </c>
      <c r="P88" s="90" t="s">
        <v>3</v>
      </c>
      <c r="Q88" s="90"/>
      <c r="R88" s="92">
        <f t="shared" si="17"/>
        <v>0</v>
      </c>
      <c r="S88" s="83">
        <v>44291</v>
      </c>
      <c r="T88" s="83">
        <v>44831</v>
      </c>
      <c r="U88" s="84">
        <v>0.64</v>
      </c>
      <c r="V88" s="27" t="s">
        <v>262</v>
      </c>
      <c r="W88" s="205">
        <v>1673514</v>
      </c>
      <c r="X88" s="35">
        <v>0</v>
      </c>
      <c r="Y88" s="35">
        <v>441698</v>
      </c>
      <c r="Z88" s="8">
        <v>260793</v>
      </c>
      <c r="AA88" s="8">
        <v>85000</v>
      </c>
      <c r="AB88" s="8">
        <v>75000</v>
      </c>
      <c r="AC88" s="8">
        <v>65000</v>
      </c>
      <c r="AD88" s="8">
        <v>60000</v>
      </c>
      <c r="AE88" s="8">
        <v>70000</v>
      </c>
      <c r="AF88" s="8">
        <v>35701</v>
      </c>
      <c r="AG88" s="8">
        <v>107300</v>
      </c>
      <c r="AH88" s="8">
        <v>214600</v>
      </c>
      <c r="AI88" s="8">
        <v>258422</v>
      </c>
      <c r="AJ88" s="130">
        <f t="shared" si="15"/>
        <v>1673514</v>
      </c>
      <c r="AK88" s="131">
        <f>IFERROR(ROUND(SUM($X88:X88)/W88,3),"-")</f>
        <v>0</v>
      </c>
      <c r="AL88" s="146">
        <f t="shared" si="1"/>
        <v>2715350</v>
      </c>
      <c r="AM88" s="35">
        <v>0</v>
      </c>
      <c r="AN88" s="35">
        <v>0</v>
      </c>
      <c r="AO88" s="35">
        <v>0</v>
      </c>
      <c r="AP88" s="35">
        <v>0</v>
      </c>
      <c r="AQ88" s="35">
        <v>1047095</v>
      </c>
      <c r="AR88" s="129">
        <v>1668255</v>
      </c>
      <c r="AS88" s="8">
        <v>0</v>
      </c>
      <c r="AT88" s="8">
        <v>0</v>
      </c>
      <c r="AU88" s="8">
        <v>0</v>
      </c>
      <c r="AV88" s="8">
        <v>0</v>
      </c>
      <c r="AW88" s="152">
        <f t="shared" si="12"/>
        <v>0.38562063822343345</v>
      </c>
      <c r="AX88" s="41" t="s">
        <v>566</v>
      </c>
      <c r="AY88" s="58" t="s">
        <v>24</v>
      </c>
      <c r="AZ88" s="155" t="s">
        <v>477</v>
      </c>
      <c r="BA88" s="155" t="s">
        <v>537</v>
      </c>
      <c r="BB88" s="75" t="str">
        <f t="shared" si="13"/>
        <v>JUSTIFICAR DIFERENCIA</v>
      </c>
      <c r="BC88" s="76">
        <f t="shared" si="14"/>
        <v>-5259</v>
      </c>
    </row>
    <row r="89" spans="1:55" ht="120" x14ac:dyDescent="0.25">
      <c r="A89" s="32">
        <v>40011167</v>
      </c>
      <c r="B89" s="28" t="s">
        <v>430</v>
      </c>
      <c r="C89" s="24" t="s">
        <v>84</v>
      </c>
      <c r="D89" s="32" t="s">
        <v>223</v>
      </c>
      <c r="E89" s="32" t="s">
        <v>227</v>
      </c>
      <c r="F89" s="32" t="s">
        <v>407</v>
      </c>
      <c r="G89" s="32" t="s">
        <v>22</v>
      </c>
      <c r="H89" s="90" t="s">
        <v>24</v>
      </c>
      <c r="I89" s="79">
        <v>28151</v>
      </c>
      <c r="J89" s="79"/>
      <c r="K89" s="80"/>
      <c r="L89" s="90"/>
      <c r="M89" s="90" t="s">
        <v>66</v>
      </c>
      <c r="N89" s="90"/>
      <c r="O89" s="81" t="s">
        <v>3</v>
      </c>
      <c r="P89" s="90" t="s">
        <v>3</v>
      </c>
      <c r="Q89" s="90"/>
      <c r="R89" s="92">
        <f t="shared" si="17"/>
        <v>0</v>
      </c>
      <c r="S89" s="83">
        <v>44201</v>
      </c>
      <c r="T89" s="83">
        <v>44621</v>
      </c>
      <c r="U89" s="84">
        <v>0.66</v>
      </c>
      <c r="V89" s="27" t="s">
        <v>262</v>
      </c>
      <c r="W89" s="205">
        <v>1084255</v>
      </c>
      <c r="X89" s="35">
        <v>0</v>
      </c>
      <c r="Y89" s="35">
        <v>306653</v>
      </c>
      <c r="Z89" s="8">
        <v>182034</v>
      </c>
      <c r="AA89" s="8">
        <v>174000</v>
      </c>
      <c r="AB89" s="8">
        <v>200000</v>
      </c>
      <c r="AC89" s="8">
        <v>54255</v>
      </c>
      <c r="AD89" s="8">
        <v>54255</v>
      </c>
      <c r="AE89" s="8">
        <v>113058</v>
      </c>
      <c r="AF89" s="8">
        <v>0</v>
      </c>
      <c r="AG89" s="8">
        <v>0</v>
      </c>
      <c r="AH89" s="8">
        <v>0</v>
      </c>
      <c r="AI89" s="8">
        <v>0</v>
      </c>
      <c r="AJ89" s="130">
        <f t="shared" si="15"/>
        <v>1084255</v>
      </c>
      <c r="AK89" s="131">
        <f>IFERROR(ROUND(SUM($X89:X89)/W89,3),"-")</f>
        <v>0</v>
      </c>
      <c r="AL89" s="146">
        <f t="shared" si="1"/>
        <v>1979566</v>
      </c>
      <c r="AM89" s="35">
        <v>0</v>
      </c>
      <c r="AN89" s="35">
        <v>0</v>
      </c>
      <c r="AO89" s="35">
        <v>0</v>
      </c>
      <c r="AP89" s="35">
        <v>0</v>
      </c>
      <c r="AQ89" s="35">
        <v>822026</v>
      </c>
      <c r="AR89" s="129">
        <v>1157540</v>
      </c>
      <c r="AS89" s="8">
        <v>0</v>
      </c>
      <c r="AT89" s="8">
        <v>0</v>
      </c>
      <c r="AU89" s="8">
        <v>0</v>
      </c>
      <c r="AV89" s="8">
        <v>0</v>
      </c>
      <c r="AW89" s="152">
        <f t="shared" si="12"/>
        <v>0.4152556671512847</v>
      </c>
      <c r="AX89" s="41" t="s">
        <v>567</v>
      </c>
      <c r="AY89" s="58" t="s">
        <v>24</v>
      </c>
      <c r="AZ89" s="155" t="s">
        <v>477</v>
      </c>
      <c r="BA89" s="155" t="s">
        <v>537</v>
      </c>
      <c r="BB89" s="75" t="str">
        <f t="shared" si="13"/>
        <v>JUSTIFICAR DIFERENCIA</v>
      </c>
      <c r="BC89" s="76">
        <f t="shared" si="14"/>
        <v>73285</v>
      </c>
    </row>
    <row r="90" spans="1:55" ht="135" x14ac:dyDescent="0.25">
      <c r="A90" s="32">
        <v>40011167</v>
      </c>
      <c r="B90" s="28" t="s">
        <v>431</v>
      </c>
      <c r="C90" s="24" t="s">
        <v>84</v>
      </c>
      <c r="D90" s="32" t="s">
        <v>33</v>
      </c>
      <c r="E90" s="32" t="s">
        <v>55</v>
      </c>
      <c r="F90" s="32" t="s">
        <v>408</v>
      </c>
      <c r="G90" s="32" t="s">
        <v>22</v>
      </c>
      <c r="H90" s="90" t="s">
        <v>24</v>
      </c>
      <c r="I90" s="79">
        <v>10251</v>
      </c>
      <c r="J90" s="79"/>
      <c r="K90" s="80"/>
      <c r="L90" s="90"/>
      <c r="M90" s="90" t="s">
        <v>66</v>
      </c>
      <c r="N90" s="90">
        <v>19</v>
      </c>
      <c r="O90" s="81" t="s">
        <v>3</v>
      </c>
      <c r="P90" s="90" t="s">
        <v>3</v>
      </c>
      <c r="Q90" s="90"/>
      <c r="R90" s="92">
        <f t="shared" si="17"/>
        <v>0</v>
      </c>
      <c r="S90" s="83">
        <v>44245</v>
      </c>
      <c r="T90" s="83">
        <v>44665</v>
      </c>
      <c r="U90" s="84">
        <v>6.9500000000000006E-2</v>
      </c>
      <c r="V90" s="27" t="s">
        <v>262</v>
      </c>
      <c r="W90" s="205">
        <v>944646</v>
      </c>
      <c r="X90" s="35">
        <v>0</v>
      </c>
      <c r="Y90" s="35">
        <v>0</v>
      </c>
      <c r="Z90" s="8">
        <v>274271</v>
      </c>
      <c r="AA90" s="8">
        <v>195000</v>
      </c>
      <c r="AB90" s="8">
        <v>51232</v>
      </c>
      <c r="AC90" s="8">
        <v>83593</v>
      </c>
      <c r="AD90" s="8">
        <v>32215</v>
      </c>
      <c r="AE90" s="8">
        <v>52553</v>
      </c>
      <c r="AF90" s="8">
        <v>66165</v>
      </c>
      <c r="AG90" s="8">
        <v>189617</v>
      </c>
      <c r="AH90" s="8">
        <v>0</v>
      </c>
      <c r="AI90" s="8">
        <v>0</v>
      </c>
      <c r="AJ90" s="130">
        <f t="shared" si="15"/>
        <v>944646</v>
      </c>
      <c r="AK90" s="131">
        <f>IFERROR(ROUND(SUM($X90:X90)/W90,3),"-")</f>
        <v>0</v>
      </c>
      <c r="AL90" s="146">
        <f t="shared" si="1"/>
        <v>1216634</v>
      </c>
      <c r="AM90" s="35">
        <v>0</v>
      </c>
      <c r="AN90" s="35">
        <v>0</v>
      </c>
      <c r="AO90" s="35">
        <v>0</v>
      </c>
      <c r="AP90" s="35">
        <v>0</v>
      </c>
      <c r="AQ90" s="35">
        <v>286000</v>
      </c>
      <c r="AR90" s="129">
        <v>930634</v>
      </c>
      <c r="AS90" s="8">
        <v>0</v>
      </c>
      <c r="AT90" s="8">
        <v>0</v>
      </c>
      <c r="AU90" s="8">
        <v>0</v>
      </c>
      <c r="AV90" s="8">
        <v>0</v>
      </c>
      <c r="AW90" s="152">
        <f t="shared" si="12"/>
        <v>0.23507480474818229</v>
      </c>
      <c r="AX90" s="41" t="s">
        <v>544</v>
      </c>
      <c r="AY90" s="58" t="s">
        <v>24</v>
      </c>
      <c r="AZ90" s="155" t="s">
        <v>477</v>
      </c>
      <c r="BA90" s="155" t="s">
        <v>537</v>
      </c>
      <c r="BB90" s="75" t="str">
        <f t="shared" si="13"/>
        <v>JUSTIFICAR DIFERENCIA</v>
      </c>
      <c r="BC90" s="76">
        <f t="shared" si="14"/>
        <v>-14012</v>
      </c>
    </row>
    <row r="91" spans="1:55" ht="135" x14ac:dyDescent="0.25">
      <c r="A91" s="169">
        <v>40011167</v>
      </c>
      <c r="B91" s="170" t="s">
        <v>432</v>
      </c>
      <c r="C91" s="171" t="s">
        <v>84</v>
      </c>
      <c r="D91" s="169" t="s">
        <v>223</v>
      </c>
      <c r="E91" s="169" t="s">
        <v>35</v>
      </c>
      <c r="F91" s="169" t="s">
        <v>409</v>
      </c>
      <c r="G91" s="169" t="s">
        <v>22</v>
      </c>
      <c r="H91" s="169" t="s">
        <v>24</v>
      </c>
      <c r="I91" s="172">
        <v>36983</v>
      </c>
      <c r="J91" s="172"/>
      <c r="K91" s="173"/>
      <c r="L91" s="169"/>
      <c r="M91" s="169" t="s">
        <v>66</v>
      </c>
      <c r="N91" s="169"/>
      <c r="O91" s="174" t="s">
        <v>219</v>
      </c>
      <c r="P91" s="169" t="s">
        <v>224</v>
      </c>
      <c r="Q91" s="169"/>
      <c r="R91" s="175">
        <f t="shared" si="17"/>
        <v>0</v>
      </c>
      <c r="S91" s="176">
        <v>44196</v>
      </c>
      <c r="T91" s="176">
        <v>44646</v>
      </c>
      <c r="U91" s="177">
        <v>0</v>
      </c>
      <c r="V91" s="178" t="s">
        <v>262</v>
      </c>
      <c r="W91" s="179">
        <v>0</v>
      </c>
      <c r="X91" s="180"/>
      <c r="Y91" s="180"/>
      <c r="Z91" s="181"/>
      <c r="AA91" s="181"/>
      <c r="AB91" s="181"/>
      <c r="AC91" s="181"/>
      <c r="AD91" s="181"/>
      <c r="AE91" s="181"/>
      <c r="AF91" s="181"/>
      <c r="AG91" s="181"/>
      <c r="AH91" s="181"/>
      <c r="AI91" s="181"/>
      <c r="AJ91" s="130">
        <f t="shared" si="15"/>
        <v>0</v>
      </c>
      <c r="AK91" s="131" t="str">
        <f>IFERROR(ROUND(SUM($X91:X91)/W91,3),"-")</f>
        <v>-</v>
      </c>
      <c r="AL91" s="182">
        <f t="shared" si="1"/>
        <v>1</v>
      </c>
      <c r="AM91" s="180">
        <v>0</v>
      </c>
      <c r="AN91" s="180">
        <v>0</v>
      </c>
      <c r="AO91" s="180">
        <v>0</v>
      </c>
      <c r="AP91" s="180">
        <v>0</v>
      </c>
      <c r="AQ91" s="180">
        <v>1</v>
      </c>
      <c r="AR91" s="183">
        <v>0</v>
      </c>
      <c r="AS91" s="181">
        <v>0</v>
      </c>
      <c r="AT91" s="181">
        <v>0</v>
      </c>
      <c r="AU91" s="181">
        <v>0</v>
      </c>
      <c r="AV91" s="181">
        <v>0</v>
      </c>
      <c r="AW91" s="184">
        <f t="shared" si="12"/>
        <v>1</v>
      </c>
      <c r="AX91" s="185" t="s">
        <v>548</v>
      </c>
      <c r="AY91" s="186" t="s">
        <v>24</v>
      </c>
      <c r="AZ91" s="187" t="s">
        <v>477</v>
      </c>
      <c r="BA91" s="187" t="s">
        <v>537</v>
      </c>
      <c r="BB91" s="75" t="str">
        <f t="shared" si="13"/>
        <v>SI</v>
      </c>
      <c r="BC91" s="76" t="str">
        <f t="shared" si="14"/>
        <v>NO</v>
      </c>
    </row>
    <row r="92" spans="1:55" ht="120" x14ac:dyDescent="0.25">
      <c r="A92" s="32">
        <v>40011167</v>
      </c>
      <c r="B92" s="28" t="s">
        <v>433</v>
      </c>
      <c r="C92" s="24" t="s">
        <v>84</v>
      </c>
      <c r="D92" s="32" t="s">
        <v>223</v>
      </c>
      <c r="E92" s="32" t="s">
        <v>231</v>
      </c>
      <c r="F92" s="32" t="s">
        <v>410</v>
      </c>
      <c r="G92" s="32" t="s">
        <v>22</v>
      </c>
      <c r="H92" s="90" t="s">
        <v>24</v>
      </c>
      <c r="I92" s="79">
        <v>28523</v>
      </c>
      <c r="J92" s="79"/>
      <c r="K92" s="80"/>
      <c r="L92" s="90"/>
      <c r="M92" s="90" t="s">
        <v>66</v>
      </c>
      <c r="N92" s="90"/>
      <c r="O92" s="81" t="s">
        <v>65</v>
      </c>
      <c r="P92" s="90" t="s">
        <v>64</v>
      </c>
      <c r="Q92" s="90"/>
      <c r="R92" s="92">
        <f t="shared" si="17"/>
        <v>0</v>
      </c>
      <c r="S92" s="83">
        <v>44239</v>
      </c>
      <c r="T92" s="83">
        <v>44479</v>
      </c>
      <c r="U92" s="84">
        <v>1</v>
      </c>
      <c r="V92" s="27" t="s">
        <v>262</v>
      </c>
      <c r="W92" s="205">
        <v>0</v>
      </c>
      <c r="X92" s="35"/>
      <c r="Y92" s="35"/>
      <c r="Z92" s="8"/>
      <c r="AA92" s="8"/>
      <c r="AB92" s="8"/>
      <c r="AC92" s="8"/>
      <c r="AD92" s="8"/>
      <c r="AE92" s="8"/>
      <c r="AF92" s="8"/>
      <c r="AG92" s="8"/>
      <c r="AH92" s="8"/>
      <c r="AI92" s="8"/>
      <c r="AJ92" s="130">
        <f t="shared" si="15"/>
        <v>0</v>
      </c>
      <c r="AK92" s="131" t="str">
        <f>IFERROR(ROUND(SUM($X92:X92)/W92,3),"-")</f>
        <v>-</v>
      </c>
      <c r="AL92" s="146">
        <f t="shared" si="1"/>
        <v>699491</v>
      </c>
      <c r="AM92" s="35">
        <v>0</v>
      </c>
      <c r="AN92" s="35">
        <v>0</v>
      </c>
      <c r="AO92" s="35">
        <v>0</v>
      </c>
      <c r="AP92" s="35">
        <v>0</v>
      </c>
      <c r="AQ92" s="35">
        <v>699491</v>
      </c>
      <c r="AR92" s="129">
        <v>0</v>
      </c>
      <c r="AS92" s="8">
        <v>0</v>
      </c>
      <c r="AT92" s="8">
        <v>0</v>
      </c>
      <c r="AU92" s="8">
        <v>0</v>
      </c>
      <c r="AV92" s="8">
        <v>0</v>
      </c>
      <c r="AW92" s="152">
        <f t="shared" si="12"/>
        <v>1</v>
      </c>
      <c r="AX92" s="41" t="s">
        <v>542</v>
      </c>
      <c r="AY92" s="58" t="s">
        <v>25</v>
      </c>
      <c r="AZ92" s="155" t="s">
        <v>477</v>
      </c>
      <c r="BA92" s="187" t="s">
        <v>476</v>
      </c>
      <c r="BB92" s="75" t="str">
        <f t="shared" si="13"/>
        <v>SI</v>
      </c>
      <c r="BC92" s="76" t="str">
        <f t="shared" si="14"/>
        <v>NO</v>
      </c>
    </row>
    <row r="93" spans="1:55" ht="120" x14ac:dyDescent="0.25">
      <c r="A93" s="32">
        <v>40011167</v>
      </c>
      <c r="B93" s="28" t="s">
        <v>434</v>
      </c>
      <c r="C93" s="24" t="s">
        <v>84</v>
      </c>
      <c r="D93" s="32" t="s">
        <v>223</v>
      </c>
      <c r="E93" s="32" t="s">
        <v>51</v>
      </c>
      <c r="F93" s="32" t="s">
        <v>411</v>
      </c>
      <c r="G93" s="32" t="s">
        <v>22</v>
      </c>
      <c r="H93" s="90" t="s">
        <v>24</v>
      </c>
      <c r="I93" s="79">
        <v>15045</v>
      </c>
      <c r="J93" s="79"/>
      <c r="K93" s="80"/>
      <c r="L93" s="90"/>
      <c r="M93" s="90" t="s">
        <v>66</v>
      </c>
      <c r="N93" s="90"/>
      <c r="O93" s="81" t="s">
        <v>3</v>
      </c>
      <c r="P93" s="90" t="s">
        <v>3</v>
      </c>
      <c r="Q93" s="90"/>
      <c r="R93" s="92">
        <f t="shared" si="17"/>
        <v>0</v>
      </c>
      <c r="S93" s="83">
        <v>44245</v>
      </c>
      <c r="T93" s="83">
        <v>44665</v>
      </c>
      <c r="U93" s="84">
        <v>0.97</v>
      </c>
      <c r="V93" s="27" t="s">
        <v>262</v>
      </c>
      <c r="W93" s="205">
        <v>211705</v>
      </c>
      <c r="X93" s="35">
        <v>0</v>
      </c>
      <c r="Y93" s="35">
        <v>201000</v>
      </c>
      <c r="Z93" s="8">
        <v>10705</v>
      </c>
      <c r="AA93" s="8">
        <v>0</v>
      </c>
      <c r="AB93" s="8">
        <v>0</v>
      </c>
      <c r="AC93" s="8">
        <v>0</v>
      </c>
      <c r="AD93" s="8">
        <v>0</v>
      </c>
      <c r="AE93" s="8">
        <v>0</v>
      </c>
      <c r="AF93" s="8">
        <v>0</v>
      </c>
      <c r="AG93" s="8">
        <v>0</v>
      </c>
      <c r="AH93" s="8">
        <v>0</v>
      </c>
      <c r="AI93" s="8">
        <v>0</v>
      </c>
      <c r="AJ93" s="130">
        <f t="shared" si="15"/>
        <v>211705</v>
      </c>
      <c r="AK93" s="131">
        <f>IFERROR(ROUND(SUM($X93:X93)/W93,3),"-")</f>
        <v>0</v>
      </c>
      <c r="AL93" s="146">
        <f t="shared" si="1"/>
        <v>1111628</v>
      </c>
      <c r="AM93" s="35">
        <v>0</v>
      </c>
      <c r="AN93" s="35">
        <v>0</v>
      </c>
      <c r="AO93" s="35">
        <v>0</v>
      </c>
      <c r="AP93" s="35">
        <v>0</v>
      </c>
      <c r="AQ93" s="35">
        <v>899923</v>
      </c>
      <c r="AR93" s="129">
        <v>211705</v>
      </c>
      <c r="AS93" s="8">
        <v>0</v>
      </c>
      <c r="AT93" s="8">
        <v>0</v>
      </c>
      <c r="AU93" s="8">
        <v>0</v>
      </c>
      <c r="AV93" s="8">
        <v>0</v>
      </c>
      <c r="AW93" s="152">
        <f t="shared" si="12"/>
        <v>0.80955409543480372</v>
      </c>
      <c r="AX93" s="41" t="s">
        <v>568</v>
      </c>
      <c r="AY93" s="58" t="s">
        <v>24</v>
      </c>
      <c r="AZ93" s="155" t="s">
        <v>477</v>
      </c>
      <c r="BA93" s="187" t="s">
        <v>537</v>
      </c>
      <c r="BB93" s="75" t="str">
        <f t="shared" si="13"/>
        <v>SI</v>
      </c>
      <c r="BC93" s="76" t="str">
        <f t="shared" si="14"/>
        <v>NO</v>
      </c>
    </row>
    <row r="94" spans="1:55" ht="45" x14ac:dyDescent="0.25">
      <c r="A94" s="43">
        <v>30370477</v>
      </c>
      <c r="B94" s="44" t="s">
        <v>275</v>
      </c>
      <c r="C94" s="44" t="s">
        <v>234</v>
      </c>
      <c r="D94" s="43" t="s">
        <v>43</v>
      </c>
      <c r="E94" s="45" t="s">
        <v>43</v>
      </c>
      <c r="F94" s="45" t="s">
        <v>68</v>
      </c>
      <c r="G94" s="45" t="s">
        <v>22</v>
      </c>
      <c r="H94" s="45" t="s">
        <v>24</v>
      </c>
      <c r="I94" s="86">
        <v>407395</v>
      </c>
      <c r="J94" s="86">
        <v>18600</v>
      </c>
      <c r="K94" s="87">
        <f t="shared" ref="K94:K104" si="18">J94/I94</f>
        <v>4.5655935885320145E-2</v>
      </c>
      <c r="L94" s="86">
        <v>177</v>
      </c>
      <c r="M94" s="45" t="s">
        <v>66</v>
      </c>
      <c r="N94" s="86">
        <v>327.8</v>
      </c>
      <c r="O94" s="45" t="s">
        <v>3</v>
      </c>
      <c r="P94" s="45" t="s">
        <v>3</v>
      </c>
      <c r="Q94" s="45" t="s">
        <v>68</v>
      </c>
      <c r="R94" s="48">
        <v>8552914</v>
      </c>
      <c r="S94" s="88">
        <v>42583</v>
      </c>
      <c r="T94" s="46">
        <v>44166</v>
      </c>
      <c r="U94" s="47">
        <v>0.76</v>
      </c>
      <c r="V94" s="46" t="s">
        <v>262</v>
      </c>
      <c r="W94" s="49">
        <v>0</v>
      </c>
      <c r="X94" s="49">
        <f t="shared" ref="X94:AI94" si="19">SUM(X95:X120)</f>
        <v>0</v>
      </c>
      <c r="Y94" s="49">
        <f t="shared" si="19"/>
        <v>0</v>
      </c>
      <c r="Z94" s="37">
        <f t="shared" si="19"/>
        <v>0</v>
      </c>
      <c r="AA94" s="37">
        <f t="shared" si="19"/>
        <v>0</v>
      </c>
      <c r="AB94" s="37">
        <f t="shared" si="19"/>
        <v>0</v>
      </c>
      <c r="AC94" s="37">
        <f t="shared" si="19"/>
        <v>0</v>
      </c>
      <c r="AD94" s="37">
        <f t="shared" si="19"/>
        <v>0</v>
      </c>
      <c r="AE94" s="37">
        <f t="shared" si="19"/>
        <v>0</v>
      </c>
      <c r="AF94" s="37">
        <f t="shared" si="19"/>
        <v>0</v>
      </c>
      <c r="AG94" s="37">
        <f t="shared" si="19"/>
        <v>0</v>
      </c>
      <c r="AH94" s="37">
        <f t="shared" si="19"/>
        <v>0</v>
      </c>
      <c r="AI94" s="37">
        <f t="shared" si="19"/>
        <v>0</v>
      </c>
      <c r="AJ94" s="130">
        <f t="shared" si="15"/>
        <v>0</v>
      </c>
      <c r="AK94" s="131" t="str">
        <f>IFERROR(ROUND(SUM($X94:X94)/W94,3),"-")</f>
        <v>-</v>
      </c>
      <c r="AL94" s="49">
        <f t="shared" si="1"/>
        <v>8494602</v>
      </c>
      <c r="AM94" s="49">
        <v>2154330</v>
      </c>
      <c r="AN94" s="49">
        <v>4786838</v>
      </c>
      <c r="AO94" s="49">
        <v>1069784</v>
      </c>
      <c r="AP94" s="49">
        <v>483650</v>
      </c>
      <c r="AQ94" s="49">
        <f>SUM(AQ95:AQ120)</f>
        <v>0</v>
      </c>
      <c r="AR94" s="37">
        <v>0</v>
      </c>
      <c r="AS94" s="37">
        <v>0</v>
      </c>
      <c r="AT94" s="37">
        <v>0</v>
      </c>
      <c r="AU94" s="37">
        <v>0</v>
      </c>
      <c r="AV94" s="37">
        <v>0</v>
      </c>
      <c r="AW94" s="149">
        <f t="shared" si="12"/>
        <v>1</v>
      </c>
      <c r="AX94" s="50"/>
      <c r="AY94" s="51" t="s">
        <v>25</v>
      </c>
      <c r="AZ94" s="156" t="s">
        <v>477</v>
      </c>
      <c r="BA94" s="187" t="s">
        <v>537</v>
      </c>
      <c r="BB94" s="75" t="str">
        <f t="shared" si="13"/>
        <v>SI</v>
      </c>
      <c r="BC94" s="76" t="str">
        <f t="shared" si="14"/>
        <v>NO</v>
      </c>
    </row>
    <row r="95" spans="1:55" ht="405" x14ac:dyDescent="0.25">
      <c r="A95" s="32">
        <v>30370477</v>
      </c>
      <c r="B95" s="24" t="s">
        <v>298</v>
      </c>
      <c r="C95" s="24" t="s">
        <v>234</v>
      </c>
      <c r="D95" s="25" t="s">
        <v>223</v>
      </c>
      <c r="E95" s="23" t="s">
        <v>35</v>
      </c>
      <c r="F95" s="23" t="s">
        <v>164</v>
      </c>
      <c r="G95" s="23" t="s">
        <v>22</v>
      </c>
      <c r="H95" s="78" t="s">
        <v>24</v>
      </c>
      <c r="I95" s="79">
        <v>24533</v>
      </c>
      <c r="J95" s="79">
        <v>1160</v>
      </c>
      <c r="K95" s="80">
        <f t="shared" si="18"/>
        <v>4.7283251131129501E-2</v>
      </c>
      <c r="L95" s="79">
        <v>14</v>
      </c>
      <c r="M95" s="78" t="s">
        <v>66</v>
      </c>
      <c r="N95" s="79">
        <v>20.6</v>
      </c>
      <c r="O95" s="78" t="s">
        <v>65</v>
      </c>
      <c r="P95" s="78" t="s">
        <v>64</v>
      </c>
      <c r="Q95" s="78" t="s">
        <v>68</v>
      </c>
      <c r="R95" s="82">
        <v>452216</v>
      </c>
      <c r="S95" s="83">
        <v>43733</v>
      </c>
      <c r="T95" s="83">
        <v>44123</v>
      </c>
      <c r="U95" s="84">
        <v>1</v>
      </c>
      <c r="V95" s="27" t="s">
        <v>262</v>
      </c>
      <c r="W95" s="205">
        <v>0</v>
      </c>
      <c r="X95" s="35"/>
      <c r="Y95" s="35"/>
      <c r="Z95" s="8"/>
      <c r="AA95" s="8"/>
      <c r="AB95" s="8"/>
      <c r="AC95" s="8"/>
      <c r="AD95" s="8"/>
      <c r="AE95" s="8"/>
      <c r="AF95" s="8"/>
      <c r="AG95" s="8"/>
      <c r="AH95" s="8"/>
      <c r="AI95" s="8"/>
      <c r="AJ95" s="130">
        <f t="shared" si="15"/>
        <v>0</v>
      </c>
      <c r="AK95" s="131" t="str">
        <f>IFERROR(ROUND(SUM($X95:X95)/W95,3),"-")</f>
        <v>-</v>
      </c>
      <c r="AL95" s="146">
        <f t="shared" si="1"/>
        <v>442388</v>
      </c>
      <c r="AM95" s="35">
        <v>0</v>
      </c>
      <c r="AN95" s="35">
        <v>0</v>
      </c>
      <c r="AO95" s="35">
        <v>23053</v>
      </c>
      <c r="AP95" s="35">
        <v>419335</v>
      </c>
      <c r="AQ95" s="35">
        <v>0</v>
      </c>
      <c r="AR95" s="129">
        <v>0</v>
      </c>
      <c r="AS95" s="8">
        <v>0</v>
      </c>
      <c r="AT95" s="8">
        <v>0</v>
      </c>
      <c r="AU95" s="8">
        <v>0</v>
      </c>
      <c r="AV95" s="8">
        <v>0</v>
      </c>
      <c r="AW95" s="152">
        <f t="shared" si="12"/>
        <v>1</v>
      </c>
      <c r="AX95" s="57"/>
      <c r="AY95" s="58" t="s">
        <v>25</v>
      </c>
      <c r="AZ95" s="155" t="s">
        <v>477</v>
      </c>
      <c r="BA95" s="187" t="s">
        <v>476</v>
      </c>
      <c r="BB95" s="75" t="str">
        <f t="shared" si="13"/>
        <v>SI</v>
      </c>
      <c r="BC95" s="76" t="str">
        <f t="shared" si="14"/>
        <v>NO</v>
      </c>
    </row>
    <row r="96" spans="1:55" ht="165" x14ac:dyDescent="0.25">
      <c r="A96" s="32">
        <v>30370477</v>
      </c>
      <c r="B96" s="24" t="s">
        <v>299</v>
      </c>
      <c r="C96" s="24" t="s">
        <v>234</v>
      </c>
      <c r="D96" s="25" t="s">
        <v>223</v>
      </c>
      <c r="E96" s="23" t="s">
        <v>39</v>
      </c>
      <c r="F96" s="23" t="s">
        <v>179</v>
      </c>
      <c r="G96" s="23" t="s">
        <v>22</v>
      </c>
      <c r="H96" s="78" t="s">
        <v>24</v>
      </c>
      <c r="I96" s="79">
        <v>24606</v>
      </c>
      <c r="J96" s="79">
        <v>660</v>
      </c>
      <c r="K96" s="80">
        <f t="shared" si="18"/>
        <v>2.682272616435016E-2</v>
      </c>
      <c r="L96" s="79">
        <v>5</v>
      </c>
      <c r="M96" s="78" t="s">
        <v>66</v>
      </c>
      <c r="N96" s="79" t="s">
        <v>490</v>
      </c>
      <c r="O96" s="78" t="s">
        <v>65</v>
      </c>
      <c r="P96" s="78" t="s">
        <v>64</v>
      </c>
      <c r="Q96" s="78" t="s">
        <v>68</v>
      </c>
      <c r="R96" s="82">
        <v>252003.17499999999</v>
      </c>
      <c r="S96" s="85">
        <v>42871</v>
      </c>
      <c r="T96" s="85">
        <v>43171</v>
      </c>
      <c r="U96" s="84">
        <v>1</v>
      </c>
      <c r="V96" s="27" t="s">
        <v>262</v>
      </c>
      <c r="W96" s="205">
        <v>0</v>
      </c>
      <c r="X96" s="35"/>
      <c r="Y96" s="35"/>
      <c r="Z96" s="8"/>
      <c r="AA96" s="8"/>
      <c r="AB96" s="8"/>
      <c r="AC96" s="8"/>
      <c r="AD96" s="8"/>
      <c r="AE96" s="8"/>
      <c r="AF96" s="8"/>
      <c r="AG96" s="8"/>
      <c r="AH96" s="8"/>
      <c r="AI96" s="8"/>
      <c r="AJ96" s="130">
        <f t="shared" si="15"/>
        <v>0</v>
      </c>
      <c r="AK96" s="131" t="str">
        <f>IFERROR(ROUND(SUM($X96:X96)/W96,3),"-")</f>
        <v>-</v>
      </c>
      <c r="AL96" s="146">
        <f t="shared" ref="AL96:AL159" si="20">SUM(AM96:AV96)</f>
        <v>252003</v>
      </c>
      <c r="AM96" s="35">
        <v>132221</v>
      </c>
      <c r="AN96" s="35">
        <v>119782</v>
      </c>
      <c r="AO96" s="35">
        <v>0</v>
      </c>
      <c r="AP96" s="35">
        <v>0</v>
      </c>
      <c r="AQ96" s="35">
        <v>0</v>
      </c>
      <c r="AR96" s="129">
        <v>0</v>
      </c>
      <c r="AS96" s="8">
        <v>0</v>
      </c>
      <c r="AT96" s="8">
        <v>0</v>
      </c>
      <c r="AU96" s="8">
        <v>0</v>
      </c>
      <c r="AV96" s="8">
        <v>0</v>
      </c>
      <c r="AW96" s="152">
        <f t="shared" si="12"/>
        <v>1</v>
      </c>
      <c r="AX96" s="57"/>
      <c r="AY96" s="58" t="s">
        <v>25</v>
      </c>
      <c r="AZ96" s="155" t="s">
        <v>477</v>
      </c>
      <c r="BA96" s="187" t="s">
        <v>476</v>
      </c>
      <c r="BB96" s="75" t="str">
        <f t="shared" si="13"/>
        <v>SI</v>
      </c>
      <c r="BC96" s="76" t="str">
        <f t="shared" si="14"/>
        <v>NO</v>
      </c>
    </row>
    <row r="97" spans="1:55" ht="180" x14ac:dyDescent="0.25">
      <c r="A97" s="32">
        <v>30370477</v>
      </c>
      <c r="B97" s="28" t="s">
        <v>300</v>
      </c>
      <c r="C97" s="24" t="s">
        <v>234</v>
      </c>
      <c r="D97" s="25" t="s">
        <v>223</v>
      </c>
      <c r="E97" s="23" t="s">
        <v>39</v>
      </c>
      <c r="F97" s="23" t="s">
        <v>173</v>
      </c>
      <c r="G97" s="23" t="s">
        <v>22</v>
      </c>
      <c r="H97" s="78" t="s">
        <v>24</v>
      </c>
      <c r="I97" s="79">
        <v>24606</v>
      </c>
      <c r="J97" s="79">
        <v>792</v>
      </c>
      <c r="K97" s="80">
        <f t="shared" si="18"/>
        <v>3.2187271397220191E-2</v>
      </c>
      <c r="L97" s="79">
        <v>6</v>
      </c>
      <c r="M97" s="78" t="s">
        <v>66</v>
      </c>
      <c r="N97" s="79" t="s">
        <v>490</v>
      </c>
      <c r="O97" s="78" t="s">
        <v>65</v>
      </c>
      <c r="P97" s="78" t="s">
        <v>64</v>
      </c>
      <c r="Q97" s="78" t="s">
        <v>68</v>
      </c>
      <c r="R97" s="82">
        <v>369283.82799999998</v>
      </c>
      <c r="S97" s="83">
        <v>43063</v>
      </c>
      <c r="T97" s="85">
        <v>43243</v>
      </c>
      <c r="U97" s="84">
        <v>1</v>
      </c>
      <c r="V97" s="27" t="s">
        <v>262</v>
      </c>
      <c r="W97" s="205">
        <v>0</v>
      </c>
      <c r="X97" s="35"/>
      <c r="Y97" s="35"/>
      <c r="Z97" s="8"/>
      <c r="AA97" s="8"/>
      <c r="AB97" s="8"/>
      <c r="AC97" s="8"/>
      <c r="AD97" s="8"/>
      <c r="AE97" s="8"/>
      <c r="AF97" s="8"/>
      <c r="AG97" s="8"/>
      <c r="AH97" s="8"/>
      <c r="AI97" s="8"/>
      <c r="AJ97" s="130">
        <f t="shared" si="15"/>
        <v>0</v>
      </c>
      <c r="AK97" s="131" t="str">
        <f>IFERROR(ROUND(SUM($X97:X97)/W97,3),"-")</f>
        <v>-</v>
      </c>
      <c r="AL97" s="146">
        <f t="shared" si="20"/>
        <v>369284</v>
      </c>
      <c r="AM97" s="35">
        <v>63709</v>
      </c>
      <c r="AN97" s="35">
        <v>305575</v>
      </c>
      <c r="AO97" s="35">
        <v>0</v>
      </c>
      <c r="AP97" s="35">
        <v>0</v>
      </c>
      <c r="AQ97" s="35">
        <v>0</v>
      </c>
      <c r="AR97" s="129">
        <v>0</v>
      </c>
      <c r="AS97" s="8">
        <v>0</v>
      </c>
      <c r="AT97" s="8">
        <v>0</v>
      </c>
      <c r="AU97" s="8">
        <v>0</v>
      </c>
      <c r="AV97" s="8">
        <v>0</v>
      </c>
      <c r="AW97" s="152">
        <f t="shared" si="12"/>
        <v>1</v>
      </c>
      <c r="AX97" s="57"/>
      <c r="AY97" s="58" t="s">
        <v>25</v>
      </c>
      <c r="AZ97" s="155" t="s">
        <v>477</v>
      </c>
      <c r="BA97" s="187" t="s">
        <v>476</v>
      </c>
      <c r="BB97" s="75" t="str">
        <f t="shared" si="13"/>
        <v>SI</v>
      </c>
      <c r="BC97" s="76" t="str">
        <f t="shared" si="14"/>
        <v>NO</v>
      </c>
    </row>
    <row r="98" spans="1:55" ht="120" x14ac:dyDescent="0.25">
      <c r="A98" s="32">
        <v>30370477</v>
      </c>
      <c r="B98" s="28" t="s">
        <v>301</v>
      </c>
      <c r="C98" s="24" t="s">
        <v>234</v>
      </c>
      <c r="D98" s="25" t="s">
        <v>223</v>
      </c>
      <c r="E98" s="23" t="s">
        <v>39</v>
      </c>
      <c r="F98" s="30" t="s">
        <v>193</v>
      </c>
      <c r="G98" s="23" t="s">
        <v>22</v>
      </c>
      <c r="H98" s="78" t="s">
        <v>24</v>
      </c>
      <c r="I98" s="79">
        <v>12450</v>
      </c>
      <c r="J98" s="79">
        <v>264</v>
      </c>
      <c r="K98" s="80">
        <f t="shared" si="18"/>
        <v>2.1204819277108433E-2</v>
      </c>
      <c r="L98" s="79">
        <v>3</v>
      </c>
      <c r="M98" s="78" t="s">
        <v>66</v>
      </c>
      <c r="N98" s="79">
        <v>14.7</v>
      </c>
      <c r="O98" s="78" t="s">
        <v>65</v>
      </c>
      <c r="P98" s="78" t="s">
        <v>64</v>
      </c>
      <c r="Q98" s="78" t="s">
        <v>68</v>
      </c>
      <c r="R98" s="82">
        <v>217076.217</v>
      </c>
      <c r="S98" s="85">
        <v>42819</v>
      </c>
      <c r="T98" s="83">
        <v>43059</v>
      </c>
      <c r="U98" s="84">
        <v>1</v>
      </c>
      <c r="V98" s="27" t="s">
        <v>262</v>
      </c>
      <c r="W98" s="205">
        <v>0</v>
      </c>
      <c r="X98" s="35"/>
      <c r="Y98" s="35"/>
      <c r="Z98" s="8"/>
      <c r="AA98" s="8"/>
      <c r="AB98" s="8"/>
      <c r="AC98" s="8"/>
      <c r="AD98" s="8"/>
      <c r="AE98" s="8"/>
      <c r="AF98" s="8"/>
      <c r="AG98" s="8"/>
      <c r="AH98" s="8"/>
      <c r="AI98" s="8"/>
      <c r="AJ98" s="130">
        <f t="shared" si="15"/>
        <v>0</v>
      </c>
      <c r="AK98" s="131" t="str">
        <f>IFERROR(ROUND(SUM($X98:X98)/W98,3),"-")</f>
        <v>-</v>
      </c>
      <c r="AL98" s="146">
        <f t="shared" si="20"/>
        <v>217076</v>
      </c>
      <c r="AM98" s="35">
        <v>213822</v>
      </c>
      <c r="AN98" s="35">
        <v>3254</v>
      </c>
      <c r="AO98" s="35">
        <v>0</v>
      </c>
      <c r="AP98" s="35">
        <v>0</v>
      </c>
      <c r="AQ98" s="35">
        <v>0</v>
      </c>
      <c r="AR98" s="129">
        <v>0</v>
      </c>
      <c r="AS98" s="8">
        <v>0</v>
      </c>
      <c r="AT98" s="8">
        <v>0</v>
      </c>
      <c r="AU98" s="8">
        <v>0</v>
      </c>
      <c r="AV98" s="8">
        <v>0</v>
      </c>
      <c r="AW98" s="152">
        <f t="shared" si="12"/>
        <v>1</v>
      </c>
      <c r="AX98" s="57"/>
      <c r="AY98" s="58" t="s">
        <v>25</v>
      </c>
      <c r="AZ98" s="155" t="s">
        <v>477</v>
      </c>
      <c r="BA98" s="187" t="s">
        <v>476</v>
      </c>
      <c r="BB98" s="75" t="str">
        <f t="shared" si="13"/>
        <v>SI</v>
      </c>
      <c r="BC98" s="76" t="str">
        <f t="shared" si="14"/>
        <v>NO</v>
      </c>
    </row>
    <row r="99" spans="1:55" ht="360" x14ac:dyDescent="0.25">
      <c r="A99" s="32">
        <v>30370477</v>
      </c>
      <c r="B99" s="28" t="s">
        <v>302</v>
      </c>
      <c r="C99" s="24" t="s">
        <v>234</v>
      </c>
      <c r="D99" s="25" t="s">
        <v>223</v>
      </c>
      <c r="E99" s="23" t="s">
        <v>44</v>
      </c>
      <c r="F99" s="23" t="s">
        <v>171</v>
      </c>
      <c r="G99" s="23" t="s">
        <v>22</v>
      </c>
      <c r="H99" s="78" t="s">
        <v>24</v>
      </c>
      <c r="I99" s="79">
        <v>38013</v>
      </c>
      <c r="J99" s="79">
        <v>1248</v>
      </c>
      <c r="K99" s="80">
        <f t="shared" si="18"/>
        <v>3.2830873648488676E-2</v>
      </c>
      <c r="L99" s="79">
        <v>13</v>
      </c>
      <c r="M99" s="78" t="s">
        <v>66</v>
      </c>
      <c r="N99" s="79" t="s">
        <v>491</v>
      </c>
      <c r="O99" s="78" t="s">
        <v>65</v>
      </c>
      <c r="P99" s="78" t="s">
        <v>64</v>
      </c>
      <c r="Q99" s="78" t="s">
        <v>68</v>
      </c>
      <c r="R99" s="82">
        <v>504310.886</v>
      </c>
      <c r="S99" s="83">
        <v>43085</v>
      </c>
      <c r="T99" s="85">
        <v>43340</v>
      </c>
      <c r="U99" s="84">
        <v>1</v>
      </c>
      <c r="V99" s="27" t="s">
        <v>262</v>
      </c>
      <c r="W99" s="205">
        <v>0</v>
      </c>
      <c r="X99" s="35"/>
      <c r="Y99" s="35"/>
      <c r="Z99" s="8"/>
      <c r="AA99" s="8"/>
      <c r="AB99" s="8"/>
      <c r="AC99" s="8"/>
      <c r="AD99" s="8"/>
      <c r="AE99" s="8"/>
      <c r="AF99" s="8"/>
      <c r="AG99" s="8"/>
      <c r="AH99" s="8"/>
      <c r="AI99" s="8"/>
      <c r="AJ99" s="130">
        <f t="shared" si="15"/>
        <v>0</v>
      </c>
      <c r="AK99" s="131" t="str">
        <f>IFERROR(ROUND(SUM($X99:X99)/W99,3),"-")</f>
        <v>-</v>
      </c>
      <c r="AL99" s="146">
        <f t="shared" si="20"/>
        <v>504311</v>
      </c>
      <c r="AM99" s="35">
        <v>0</v>
      </c>
      <c r="AN99" s="35">
        <v>504311</v>
      </c>
      <c r="AO99" s="35">
        <v>0</v>
      </c>
      <c r="AP99" s="35">
        <v>0</v>
      </c>
      <c r="AQ99" s="35">
        <v>0</v>
      </c>
      <c r="AR99" s="129">
        <v>0</v>
      </c>
      <c r="AS99" s="8">
        <v>0</v>
      </c>
      <c r="AT99" s="8">
        <v>0</v>
      </c>
      <c r="AU99" s="8">
        <v>0</v>
      </c>
      <c r="AV99" s="8">
        <v>0</v>
      </c>
      <c r="AW99" s="152">
        <f t="shared" si="12"/>
        <v>1</v>
      </c>
      <c r="AX99" s="57"/>
      <c r="AY99" s="58" t="s">
        <v>25</v>
      </c>
      <c r="AZ99" s="155" t="s">
        <v>477</v>
      </c>
      <c r="BA99" s="187" t="s">
        <v>476</v>
      </c>
      <c r="BB99" s="75" t="str">
        <f t="shared" si="13"/>
        <v>SI</v>
      </c>
      <c r="BC99" s="76" t="str">
        <f t="shared" si="14"/>
        <v>NO</v>
      </c>
    </row>
    <row r="100" spans="1:55" ht="300" x14ac:dyDescent="0.25">
      <c r="A100" s="32">
        <v>30370477</v>
      </c>
      <c r="B100" s="24" t="s">
        <v>303</v>
      </c>
      <c r="C100" s="24" t="s">
        <v>234</v>
      </c>
      <c r="D100" s="25" t="s">
        <v>223</v>
      </c>
      <c r="E100" s="23" t="s">
        <v>46</v>
      </c>
      <c r="F100" s="23" t="s">
        <v>172</v>
      </c>
      <c r="G100" s="23" t="s">
        <v>22</v>
      </c>
      <c r="H100" s="78" t="s">
        <v>24</v>
      </c>
      <c r="I100" s="79">
        <v>32510</v>
      </c>
      <c r="J100" s="79">
        <v>736</v>
      </c>
      <c r="K100" s="80">
        <f t="shared" si="18"/>
        <v>2.2639187942171641E-2</v>
      </c>
      <c r="L100" s="79">
        <v>8</v>
      </c>
      <c r="M100" s="78" t="s">
        <v>66</v>
      </c>
      <c r="N100" s="79" t="s">
        <v>492</v>
      </c>
      <c r="O100" s="78" t="s">
        <v>65</v>
      </c>
      <c r="P100" s="78" t="s">
        <v>64</v>
      </c>
      <c r="Q100" s="78" t="s">
        <v>68</v>
      </c>
      <c r="R100" s="82">
        <v>379395.63399999996</v>
      </c>
      <c r="S100" s="83">
        <v>43063</v>
      </c>
      <c r="T100" s="85">
        <v>43243</v>
      </c>
      <c r="U100" s="84">
        <v>1</v>
      </c>
      <c r="V100" s="27" t="s">
        <v>262</v>
      </c>
      <c r="W100" s="205">
        <v>0</v>
      </c>
      <c r="X100" s="35"/>
      <c r="Y100" s="35"/>
      <c r="Z100" s="8"/>
      <c r="AA100" s="8"/>
      <c r="AB100" s="8"/>
      <c r="AC100" s="8"/>
      <c r="AD100" s="8"/>
      <c r="AE100" s="8"/>
      <c r="AF100" s="8"/>
      <c r="AG100" s="8"/>
      <c r="AH100" s="8"/>
      <c r="AI100" s="8"/>
      <c r="AJ100" s="130">
        <f t="shared" si="15"/>
        <v>0</v>
      </c>
      <c r="AK100" s="131" t="str">
        <f>IFERROR(ROUND(SUM($X100:X100)/W100,3),"-")</f>
        <v>-</v>
      </c>
      <c r="AL100" s="146">
        <f t="shared" si="20"/>
        <v>379396</v>
      </c>
      <c r="AM100" s="35">
        <v>11282</v>
      </c>
      <c r="AN100" s="35">
        <v>368114</v>
      </c>
      <c r="AO100" s="35">
        <v>0</v>
      </c>
      <c r="AP100" s="35">
        <v>0</v>
      </c>
      <c r="AQ100" s="35">
        <v>0</v>
      </c>
      <c r="AR100" s="129">
        <v>0</v>
      </c>
      <c r="AS100" s="8">
        <v>0</v>
      </c>
      <c r="AT100" s="8">
        <v>0</v>
      </c>
      <c r="AU100" s="8">
        <v>0</v>
      </c>
      <c r="AV100" s="8">
        <v>0</v>
      </c>
      <c r="AW100" s="152">
        <f t="shared" si="12"/>
        <v>1</v>
      </c>
      <c r="AX100" s="57"/>
      <c r="AY100" s="58" t="s">
        <v>25</v>
      </c>
      <c r="AZ100" s="155" t="s">
        <v>477</v>
      </c>
      <c r="BA100" s="187" t="s">
        <v>476</v>
      </c>
      <c r="BB100" s="75" t="str">
        <f t="shared" si="13"/>
        <v>SI</v>
      </c>
      <c r="BC100" s="76" t="str">
        <f t="shared" si="14"/>
        <v>NO</v>
      </c>
    </row>
    <row r="101" spans="1:55" ht="225" x14ac:dyDescent="0.25">
      <c r="A101" s="32">
        <v>30370477</v>
      </c>
      <c r="B101" s="28" t="s">
        <v>304</v>
      </c>
      <c r="C101" s="24" t="s">
        <v>234</v>
      </c>
      <c r="D101" s="25" t="s">
        <v>223</v>
      </c>
      <c r="E101" s="23" t="s">
        <v>50</v>
      </c>
      <c r="F101" s="26" t="s">
        <v>254</v>
      </c>
      <c r="G101" s="23" t="s">
        <v>22</v>
      </c>
      <c r="H101" s="78" t="s">
        <v>24</v>
      </c>
      <c r="I101" s="79">
        <v>12450</v>
      </c>
      <c r="J101" s="79">
        <v>880</v>
      </c>
      <c r="K101" s="80">
        <f t="shared" si="18"/>
        <v>7.0682730923694773E-2</v>
      </c>
      <c r="L101" s="79">
        <v>10</v>
      </c>
      <c r="M101" s="78" t="s">
        <v>66</v>
      </c>
      <c r="N101" s="79">
        <v>18.3</v>
      </c>
      <c r="O101" s="78" t="s">
        <v>65</v>
      </c>
      <c r="P101" s="78" t="s">
        <v>64</v>
      </c>
      <c r="Q101" s="78" t="s">
        <v>68</v>
      </c>
      <c r="R101" s="82">
        <v>417570</v>
      </c>
      <c r="S101" s="83">
        <v>43463</v>
      </c>
      <c r="T101" s="85">
        <v>43733</v>
      </c>
      <c r="U101" s="84">
        <v>1</v>
      </c>
      <c r="V101" s="27" t="s">
        <v>262</v>
      </c>
      <c r="W101" s="205">
        <v>0</v>
      </c>
      <c r="X101" s="35"/>
      <c r="Y101" s="35"/>
      <c r="Z101" s="8"/>
      <c r="AA101" s="8"/>
      <c r="AB101" s="8"/>
      <c r="AC101" s="8"/>
      <c r="AD101" s="8"/>
      <c r="AE101" s="8"/>
      <c r="AF101" s="8"/>
      <c r="AG101" s="8"/>
      <c r="AH101" s="8"/>
      <c r="AI101" s="8"/>
      <c r="AJ101" s="130">
        <f t="shared" si="15"/>
        <v>0</v>
      </c>
      <c r="AK101" s="131" t="str">
        <f>IFERROR(ROUND(SUM($X101:X101)/W101,3),"-")</f>
        <v>-</v>
      </c>
      <c r="AL101" s="146">
        <f t="shared" si="20"/>
        <v>420401</v>
      </c>
      <c r="AM101" s="35">
        <v>0</v>
      </c>
      <c r="AN101" s="35">
        <v>0</v>
      </c>
      <c r="AO101" s="35">
        <v>420401</v>
      </c>
      <c r="AP101" s="35">
        <v>0</v>
      </c>
      <c r="AQ101" s="35">
        <v>0</v>
      </c>
      <c r="AR101" s="129">
        <v>0</v>
      </c>
      <c r="AS101" s="8">
        <v>0</v>
      </c>
      <c r="AT101" s="8">
        <v>0</v>
      </c>
      <c r="AU101" s="8">
        <v>0</v>
      </c>
      <c r="AV101" s="8">
        <v>0</v>
      </c>
      <c r="AW101" s="152">
        <f t="shared" si="12"/>
        <v>1</v>
      </c>
      <c r="AX101" s="57"/>
      <c r="AY101" s="58" t="s">
        <v>25</v>
      </c>
      <c r="AZ101" s="155" t="s">
        <v>477</v>
      </c>
      <c r="BA101" s="187" t="s">
        <v>476</v>
      </c>
      <c r="BB101" s="75" t="str">
        <f t="shared" si="13"/>
        <v>SI</v>
      </c>
      <c r="BC101" s="76" t="str">
        <f t="shared" si="14"/>
        <v>NO</v>
      </c>
    </row>
    <row r="102" spans="1:55" ht="255" x14ac:dyDescent="0.25">
      <c r="A102" s="32">
        <v>30370477</v>
      </c>
      <c r="B102" s="24" t="s">
        <v>305</v>
      </c>
      <c r="C102" s="24" t="s">
        <v>234</v>
      </c>
      <c r="D102" s="25" t="s">
        <v>223</v>
      </c>
      <c r="E102" s="23" t="s">
        <v>51</v>
      </c>
      <c r="F102" s="23" t="s">
        <v>178</v>
      </c>
      <c r="G102" s="23" t="s">
        <v>22</v>
      </c>
      <c r="H102" s="78" t="s">
        <v>24</v>
      </c>
      <c r="I102" s="79">
        <v>15045</v>
      </c>
      <c r="J102" s="79">
        <v>1728</v>
      </c>
      <c r="K102" s="80">
        <f t="shared" si="18"/>
        <v>0.11485543369890329</v>
      </c>
      <c r="L102" s="79">
        <v>12</v>
      </c>
      <c r="M102" s="78" t="s">
        <v>66</v>
      </c>
      <c r="N102" s="79">
        <v>20</v>
      </c>
      <c r="O102" s="78" t="s">
        <v>65</v>
      </c>
      <c r="P102" s="78" t="s">
        <v>64</v>
      </c>
      <c r="Q102" s="78" t="s">
        <v>68</v>
      </c>
      <c r="R102" s="82">
        <v>437286.07500000001</v>
      </c>
      <c r="S102" s="85">
        <v>42986</v>
      </c>
      <c r="T102" s="83">
        <v>43421</v>
      </c>
      <c r="U102" s="84">
        <v>1</v>
      </c>
      <c r="V102" s="27" t="s">
        <v>262</v>
      </c>
      <c r="W102" s="205">
        <v>0</v>
      </c>
      <c r="X102" s="35"/>
      <c r="Y102" s="35"/>
      <c r="Z102" s="8"/>
      <c r="AA102" s="8"/>
      <c r="AB102" s="8"/>
      <c r="AC102" s="8"/>
      <c r="AD102" s="8"/>
      <c r="AE102" s="8"/>
      <c r="AF102" s="8"/>
      <c r="AG102" s="8"/>
      <c r="AH102" s="8"/>
      <c r="AI102" s="8"/>
      <c r="AJ102" s="130">
        <f t="shared" si="15"/>
        <v>0</v>
      </c>
      <c r="AK102" s="131" t="str">
        <f>IFERROR(ROUND(SUM($X102:X102)/W102,3),"-")</f>
        <v>-</v>
      </c>
      <c r="AL102" s="146">
        <f t="shared" si="20"/>
        <v>437286</v>
      </c>
      <c r="AM102" s="35">
        <v>21785</v>
      </c>
      <c r="AN102" s="35">
        <v>415501</v>
      </c>
      <c r="AO102" s="35">
        <v>0</v>
      </c>
      <c r="AP102" s="35">
        <v>0</v>
      </c>
      <c r="AQ102" s="35">
        <v>0</v>
      </c>
      <c r="AR102" s="129">
        <v>0</v>
      </c>
      <c r="AS102" s="8">
        <v>0</v>
      </c>
      <c r="AT102" s="8">
        <v>0</v>
      </c>
      <c r="AU102" s="8">
        <v>0</v>
      </c>
      <c r="AV102" s="8">
        <v>0</v>
      </c>
      <c r="AW102" s="152">
        <f t="shared" si="12"/>
        <v>1</v>
      </c>
      <c r="AX102" s="57"/>
      <c r="AY102" s="58" t="s">
        <v>25</v>
      </c>
      <c r="AZ102" s="155" t="s">
        <v>477</v>
      </c>
      <c r="BA102" s="187" t="s">
        <v>476</v>
      </c>
      <c r="BB102" s="75" t="str">
        <f t="shared" si="13"/>
        <v>SI</v>
      </c>
      <c r="BC102" s="76" t="str">
        <f t="shared" si="14"/>
        <v>NO</v>
      </c>
    </row>
    <row r="103" spans="1:55" ht="165" x14ac:dyDescent="0.25">
      <c r="A103" s="32">
        <v>30370477</v>
      </c>
      <c r="B103" s="24" t="s">
        <v>306</v>
      </c>
      <c r="C103" s="24" t="s">
        <v>234</v>
      </c>
      <c r="D103" s="25" t="s">
        <v>223</v>
      </c>
      <c r="E103" s="23" t="s">
        <v>228</v>
      </c>
      <c r="F103" s="23" t="s">
        <v>166</v>
      </c>
      <c r="G103" s="23" t="s">
        <v>22</v>
      </c>
      <c r="H103" s="78" t="s">
        <v>24</v>
      </c>
      <c r="I103" s="79">
        <v>9722</v>
      </c>
      <c r="J103" s="79">
        <v>432</v>
      </c>
      <c r="K103" s="80">
        <f t="shared" si="18"/>
        <v>4.4435301378317221E-2</v>
      </c>
      <c r="L103" s="79">
        <v>4</v>
      </c>
      <c r="M103" s="78" t="s">
        <v>66</v>
      </c>
      <c r="N103" s="79">
        <v>8</v>
      </c>
      <c r="O103" s="78" t="s">
        <v>65</v>
      </c>
      <c r="P103" s="78" t="s">
        <v>64</v>
      </c>
      <c r="Q103" s="78" t="s">
        <v>68</v>
      </c>
      <c r="R103" s="82">
        <v>125849.408</v>
      </c>
      <c r="S103" s="85">
        <v>43007</v>
      </c>
      <c r="T103" s="85">
        <v>43187</v>
      </c>
      <c r="U103" s="84">
        <v>1</v>
      </c>
      <c r="V103" s="27" t="s">
        <v>262</v>
      </c>
      <c r="W103" s="205">
        <v>0</v>
      </c>
      <c r="X103" s="35"/>
      <c r="Y103" s="35"/>
      <c r="Z103" s="8"/>
      <c r="AA103" s="8"/>
      <c r="AB103" s="8"/>
      <c r="AC103" s="8"/>
      <c r="AD103" s="8"/>
      <c r="AE103" s="8"/>
      <c r="AF103" s="8"/>
      <c r="AG103" s="8"/>
      <c r="AH103" s="8"/>
      <c r="AI103" s="8"/>
      <c r="AJ103" s="130">
        <f t="shared" si="15"/>
        <v>0</v>
      </c>
      <c r="AK103" s="131" t="str">
        <f>IFERROR(ROUND(SUM($X103:X103)/W103,3),"-")</f>
        <v>-</v>
      </c>
      <c r="AL103" s="146">
        <f t="shared" si="20"/>
        <v>125849</v>
      </c>
      <c r="AM103" s="35">
        <v>123124</v>
      </c>
      <c r="AN103" s="35">
        <v>2725</v>
      </c>
      <c r="AO103" s="35">
        <v>0</v>
      </c>
      <c r="AP103" s="35">
        <v>0</v>
      </c>
      <c r="AQ103" s="35">
        <v>0</v>
      </c>
      <c r="AR103" s="129">
        <v>0</v>
      </c>
      <c r="AS103" s="8">
        <v>0</v>
      </c>
      <c r="AT103" s="8">
        <v>0</v>
      </c>
      <c r="AU103" s="8">
        <v>0</v>
      </c>
      <c r="AV103" s="8">
        <v>0</v>
      </c>
      <c r="AW103" s="152">
        <f t="shared" si="12"/>
        <v>1</v>
      </c>
      <c r="AX103" s="57"/>
      <c r="AY103" s="58" t="s">
        <v>25</v>
      </c>
      <c r="AZ103" s="155" t="s">
        <v>477</v>
      </c>
      <c r="BA103" s="187" t="s">
        <v>476</v>
      </c>
      <c r="BB103" s="75" t="str">
        <f t="shared" si="13"/>
        <v>SI</v>
      </c>
      <c r="BC103" s="76" t="str">
        <f t="shared" si="14"/>
        <v>NO</v>
      </c>
    </row>
    <row r="104" spans="1:55" ht="45" x14ac:dyDescent="0.25">
      <c r="A104" s="32">
        <v>30370477</v>
      </c>
      <c r="B104" s="24" t="s">
        <v>307</v>
      </c>
      <c r="C104" s="24" t="s">
        <v>234</v>
      </c>
      <c r="D104" s="25" t="s">
        <v>223</v>
      </c>
      <c r="E104" s="23" t="s">
        <v>228</v>
      </c>
      <c r="F104" s="23"/>
      <c r="G104" s="23" t="s">
        <v>22</v>
      </c>
      <c r="H104" s="78" t="s">
        <v>24</v>
      </c>
      <c r="I104" s="79">
        <v>9722</v>
      </c>
      <c r="J104" s="79">
        <v>1080</v>
      </c>
      <c r="K104" s="80">
        <f t="shared" si="18"/>
        <v>0.11108825344579305</v>
      </c>
      <c r="L104" s="79">
        <v>10</v>
      </c>
      <c r="M104" s="78" t="s">
        <v>66</v>
      </c>
      <c r="N104" s="79">
        <v>18</v>
      </c>
      <c r="O104" s="193" t="s">
        <v>3</v>
      </c>
      <c r="P104" s="193" t="s">
        <v>67</v>
      </c>
      <c r="Q104" s="78" t="s">
        <v>68</v>
      </c>
      <c r="R104" s="82">
        <v>62928.308000000005</v>
      </c>
      <c r="S104" s="85">
        <v>42832</v>
      </c>
      <c r="T104" s="162">
        <v>43012</v>
      </c>
      <c r="U104" s="84">
        <v>0.1201</v>
      </c>
      <c r="V104" s="27" t="s">
        <v>262</v>
      </c>
      <c r="W104" s="205">
        <v>0</v>
      </c>
      <c r="X104" s="35"/>
      <c r="Y104" s="35"/>
      <c r="Z104" s="8"/>
      <c r="AA104" s="8"/>
      <c r="AB104" s="8"/>
      <c r="AC104" s="8"/>
      <c r="AD104" s="8"/>
      <c r="AE104" s="8"/>
      <c r="AF104" s="8"/>
      <c r="AG104" s="8"/>
      <c r="AH104" s="8"/>
      <c r="AI104" s="8"/>
      <c r="AJ104" s="130">
        <f t="shared" si="15"/>
        <v>0</v>
      </c>
      <c r="AK104" s="131" t="str">
        <f>IFERROR(ROUND(SUM($X104:X104)/W104,3),"-")</f>
        <v>-</v>
      </c>
      <c r="AL104" s="146">
        <f t="shared" si="20"/>
        <v>62928</v>
      </c>
      <c r="AM104" s="35">
        <v>45358</v>
      </c>
      <c r="AN104" s="35">
        <v>17570</v>
      </c>
      <c r="AO104" s="35">
        <v>0</v>
      </c>
      <c r="AP104" s="35">
        <v>0</v>
      </c>
      <c r="AQ104" s="35">
        <v>0</v>
      </c>
      <c r="AR104" s="129">
        <v>0</v>
      </c>
      <c r="AS104" s="8">
        <v>0</v>
      </c>
      <c r="AT104" s="8">
        <v>0</v>
      </c>
      <c r="AU104" s="8">
        <v>0</v>
      </c>
      <c r="AV104" s="8">
        <v>0</v>
      </c>
      <c r="AW104" s="152">
        <f t="shared" si="12"/>
        <v>1</v>
      </c>
      <c r="AX104" s="57"/>
      <c r="AY104" s="58" t="s">
        <v>24</v>
      </c>
      <c r="AZ104" s="155" t="s">
        <v>477</v>
      </c>
      <c r="BA104" s="187" t="s">
        <v>537</v>
      </c>
      <c r="BB104" s="75" t="str">
        <f t="shared" si="13"/>
        <v>SI</v>
      </c>
      <c r="BC104" s="76" t="str">
        <f t="shared" si="14"/>
        <v>NO</v>
      </c>
    </row>
    <row r="105" spans="1:55" ht="75" x14ac:dyDescent="0.25">
      <c r="A105" s="32">
        <v>30370477</v>
      </c>
      <c r="B105" s="24" t="s">
        <v>308</v>
      </c>
      <c r="C105" s="24" t="s">
        <v>234</v>
      </c>
      <c r="D105" s="25" t="s">
        <v>223</v>
      </c>
      <c r="E105" s="23" t="s">
        <v>62</v>
      </c>
      <c r="F105" s="23" t="s">
        <v>68</v>
      </c>
      <c r="G105" s="23" t="s">
        <v>22</v>
      </c>
      <c r="H105" s="79" t="s">
        <v>68</v>
      </c>
      <c r="I105" s="79" t="s">
        <v>68</v>
      </c>
      <c r="J105" s="79" t="s">
        <v>68</v>
      </c>
      <c r="K105" s="84" t="s">
        <v>68</v>
      </c>
      <c r="L105" s="79" t="s">
        <v>68</v>
      </c>
      <c r="M105" s="78" t="s">
        <v>63</v>
      </c>
      <c r="N105" s="79" t="s">
        <v>68</v>
      </c>
      <c r="O105" s="193" t="s">
        <v>3</v>
      </c>
      <c r="P105" s="193" t="s">
        <v>61</v>
      </c>
      <c r="Q105" s="78" t="s">
        <v>68</v>
      </c>
      <c r="R105" s="82">
        <v>1</v>
      </c>
      <c r="S105" s="83">
        <v>43464</v>
      </c>
      <c r="T105" s="83">
        <v>44560</v>
      </c>
      <c r="U105" s="84">
        <v>1</v>
      </c>
      <c r="V105" s="27" t="s">
        <v>262</v>
      </c>
      <c r="W105" s="205">
        <v>0</v>
      </c>
      <c r="X105" s="35"/>
      <c r="Y105" s="35"/>
      <c r="Z105" s="8"/>
      <c r="AA105" s="8"/>
      <c r="AB105" s="8"/>
      <c r="AC105" s="8"/>
      <c r="AD105" s="8"/>
      <c r="AE105" s="8"/>
      <c r="AF105" s="8"/>
      <c r="AG105" s="8"/>
      <c r="AH105" s="8"/>
      <c r="AI105" s="8"/>
      <c r="AJ105" s="130">
        <f t="shared" si="15"/>
        <v>0</v>
      </c>
      <c r="AK105" s="131" t="str">
        <f>IFERROR(ROUND(SUM($X105:X105)/W105,3),"-")</f>
        <v>-</v>
      </c>
      <c r="AL105" s="146">
        <f t="shared" si="20"/>
        <v>1</v>
      </c>
      <c r="AM105" s="35">
        <v>0</v>
      </c>
      <c r="AN105" s="35">
        <v>1</v>
      </c>
      <c r="AO105" s="35">
        <v>0</v>
      </c>
      <c r="AP105" s="35">
        <v>0</v>
      </c>
      <c r="AQ105" s="35">
        <v>0</v>
      </c>
      <c r="AR105" s="129">
        <v>0</v>
      </c>
      <c r="AS105" s="8">
        <v>0</v>
      </c>
      <c r="AT105" s="8">
        <v>0</v>
      </c>
      <c r="AU105" s="8">
        <v>0</v>
      </c>
      <c r="AV105" s="8">
        <v>0</v>
      </c>
      <c r="AW105" s="152">
        <f t="shared" si="12"/>
        <v>1</v>
      </c>
      <c r="AX105" s="31"/>
      <c r="AY105" s="58" t="s">
        <v>25</v>
      </c>
      <c r="AZ105" s="155" t="s">
        <v>477</v>
      </c>
      <c r="BA105" s="187" t="s">
        <v>537</v>
      </c>
      <c r="BB105" s="75" t="str">
        <f t="shared" si="13"/>
        <v>SI</v>
      </c>
      <c r="BC105" s="76" t="str">
        <f t="shared" si="14"/>
        <v>NO</v>
      </c>
    </row>
    <row r="106" spans="1:55" ht="90" x14ac:dyDescent="0.25">
      <c r="A106" s="32">
        <v>30370477</v>
      </c>
      <c r="B106" s="28" t="s">
        <v>309</v>
      </c>
      <c r="C106" s="24" t="s">
        <v>234</v>
      </c>
      <c r="D106" s="25" t="s">
        <v>223</v>
      </c>
      <c r="E106" s="23" t="s">
        <v>227</v>
      </c>
      <c r="F106" s="23" t="s">
        <v>184</v>
      </c>
      <c r="G106" s="23" t="s">
        <v>22</v>
      </c>
      <c r="H106" s="78" t="s">
        <v>24</v>
      </c>
      <c r="I106" s="79">
        <v>28151</v>
      </c>
      <c r="J106" s="79">
        <v>560</v>
      </c>
      <c r="K106" s="80">
        <f t="shared" ref="K106:K117" si="21">J106/I106</f>
        <v>1.9892721395332314E-2</v>
      </c>
      <c r="L106" s="79">
        <v>5</v>
      </c>
      <c r="M106" s="78" t="s">
        <v>66</v>
      </c>
      <c r="N106" s="79">
        <v>20</v>
      </c>
      <c r="O106" s="78" t="s">
        <v>65</v>
      </c>
      <c r="P106" s="78" t="s">
        <v>64</v>
      </c>
      <c r="Q106" s="78" t="s">
        <v>68</v>
      </c>
      <c r="R106" s="82">
        <v>654556</v>
      </c>
      <c r="S106" s="85">
        <v>43127</v>
      </c>
      <c r="T106" s="85">
        <v>43367</v>
      </c>
      <c r="U106" s="84">
        <v>0.99580000000000002</v>
      </c>
      <c r="V106" s="27" t="s">
        <v>262</v>
      </c>
      <c r="W106" s="205">
        <v>0</v>
      </c>
      <c r="X106" s="35"/>
      <c r="Y106" s="35"/>
      <c r="Z106" s="8"/>
      <c r="AA106" s="8"/>
      <c r="AB106" s="8"/>
      <c r="AC106" s="8"/>
      <c r="AD106" s="8"/>
      <c r="AE106" s="8"/>
      <c r="AF106" s="8"/>
      <c r="AG106" s="8"/>
      <c r="AH106" s="8"/>
      <c r="AI106" s="8"/>
      <c r="AJ106" s="130">
        <f t="shared" si="15"/>
        <v>0</v>
      </c>
      <c r="AK106" s="131" t="str">
        <f>IFERROR(ROUND(SUM($X106:X106)/W106,3),"-")</f>
        <v>-</v>
      </c>
      <c r="AL106" s="146">
        <f t="shared" si="20"/>
        <v>654556</v>
      </c>
      <c r="AM106" s="35">
        <v>0</v>
      </c>
      <c r="AN106" s="35">
        <v>651857</v>
      </c>
      <c r="AO106" s="35">
        <v>2699</v>
      </c>
      <c r="AP106" s="35">
        <v>0</v>
      </c>
      <c r="AQ106" s="35">
        <v>0</v>
      </c>
      <c r="AR106" s="129">
        <v>0</v>
      </c>
      <c r="AS106" s="8">
        <v>0</v>
      </c>
      <c r="AT106" s="8">
        <v>0</v>
      </c>
      <c r="AU106" s="8">
        <v>0</v>
      </c>
      <c r="AV106" s="8">
        <v>0</v>
      </c>
      <c r="AW106" s="152">
        <f t="shared" si="12"/>
        <v>1</v>
      </c>
      <c r="AX106" s="57"/>
      <c r="AY106" s="58" t="s">
        <v>25</v>
      </c>
      <c r="AZ106" s="155" t="s">
        <v>477</v>
      </c>
      <c r="BA106" s="187" t="s">
        <v>476</v>
      </c>
      <c r="BB106" s="75" t="str">
        <f t="shared" si="13"/>
        <v>SI</v>
      </c>
      <c r="BC106" s="76" t="str">
        <f t="shared" si="14"/>
        <v>NO</v>
      </c>
    </row>
    <row r="107" spans="1:55" ht="90" x14ac:dyDescent="0.25">
      <c r="A107" s="32">
        <v>30370477</v>
      </c>
      <c r="B107" s="24" t="s">
        <v>310</v>
      </c>
      <c r="C107" s="24" t="s">
        <v>234</v>
      </c>
      <c r="D107" s="25" t="s">
        <v>33</v>
      </c>
      <c r="E107" s="23" t="s">
        <v>225</v>
      </c>
      <c r="F107" s="23" t="s">
        <v>170</v>
      </c>
      <c r="G107" s="23" t="s">
        <v>22</v>
      </c>
      <c r="H107" s="78" t="s">
        <v>24</v>
      </c>
      <c r="I107" s="79">
        <v>17413</v>
      </c>
      <c r="J107" s="79">
        <v>348</v>
      </c>
      <c r="K107" s="80">
        <f t="shared" si="21"/>
        <v>1.9985068626887956E-2</v>
      </c>
      <c r="L107" s="79">
        <v>3</v>
      </c>
      <c r="M107" s="78" t="s">
        <v>66</v>
      </c>
      <c r="N107" s="79">
        <v>10</v>
      </c>
      <c r="O107" s="78" t="s">
        <v>65</v>
      </c>
      <c r="P107" s="78" t="s">
        <v>64</v>
      </c>
      <c r="Q107" s="78" t="s">
        <v>68</v>
      </c>
      <c r="R107" s="82">
        <v>288111</v>
      </c>
      <c r="S107" s="85">
        <v>43193</v>
      </c>
      <c r="T107" s="83">
        <v>43463</v>
      </c>
      <c r="U107" s="84">
        <v>1</v>
      </c>
      <c r="V107" s="27" t="s">
        <v>262</v>
      </c>
      <c r="W107" s="205">
        <v>0</v>
      </c>
      <c r="X107" s="35"/>
      <c r="Y107" s="35"/>
      <c r="Z107" s="8"/>
      <c r="AA107" s="8"/>
      <c r="AB107" s="8"/>
      <c r="AC107" s="8"/>
      <c r="AD107" s="8"/>
      <c r="AE107" s="8"/>
      <c r="AF107" s="8"/>
      <c r="AG107" s="8"/>
      <c r="AH107" s="8"/>
      <c r="AI107" s="8"/>
      <c r="AJ107" s="130">
        <f t="shared" si="15"/>
        <v>0</v>
      </c>
      <c r="AK107" s="131" t="str">
        <f>IFERROR(ROUND(SUM($X107:X107)/W107,3),"-")</f>
        <v>-</v>
      </c>
      <c r="AL107" s="146">
        <f t="shared" si="20"/>
        <v>288111</v>
      </c>
      <c r="AM107" s="35">
        <v>0</v>
      </c>
      <c r="AN107" s="35">
        <v>246586</v>
      </c>
      <c r="AO107" s="35">
        <v>41525</v>
      </c>
      <c r="AP107" s="35">
        <v>0</v>
      </c>
      <c r="AQ107" s="35">
        <v>0</v>
      </c>
      <c r="AR107" s="129">
        <v>0</v>
      </c>
      <c r="AS107" s="8">
        <v>0</v>
      </c>
      <c r="AT107" s="8">
        <v>0</v>
      </c>
      <c r="AU107" s="8">
        <v>0</v>
      </c>
      <c r="AV107" s="8">
        <v>0</v>
      </c>
      <c r="AW107" s="152">
        <f t="shared" si="12"/>
        <v>1</v>
      </c>
      <c r="AX107" s="57"/>
      <c r="AY107" s="58" t="s">
        <v>25</v>
      </c>
      <c r="AZ107" s="155" t="s">
        <v>477</v>
      </c>
      <c r="BA107" s="187" t="s">
        <v>476</v>
      </c>
      <c r="BB107" s="75" t="str">
        <f t="shared" si="13"/>
        <v>SI</v>
      </c>
      <c r="BC107" s="76" t="str">
        <f t="shared" si="14"/>
        <v>NO</v>
      </c>
    </row>
    <row r="108" spans="1:55" ht="135" x14ac:dyDescent="0.25">
      <c r="A108" s="32">
        <v>30370477</v>
      </c>
      <c r="B108" s="28" t="s">
        <v>311</v>
      </c>
      <c r="C108" s="24" t="s">
        <v>234</v>
      </c>
      <c r="D108" s="25" t="s">
        <v>33</v>
      </c>
      <c r="E108" s="23" t="s">
        <v>225</v>
      </c>
      <c r="F108" s="23" t="s">
        <v>177</v>
      </c>
      <c r="G108" s="23" t="s">
        <v>22</v>
      </c>
      <c r="H108" s="78" t="s">
        <v>24</v>
      </c>
      <c r="I108" s="79">
        <v>17413</v>
      </c>
      <c r="J108" s="79">
        <v>464</v>
      </c>
      <c r="K108" s="80">
        <f t="shared" si="21"/>
        <v>2.6646758169183944E-2</v>
      </c>
      <c r="L108" s="79">
        <v>4</v>
      </c>
      <c r="M108" s="78" t="s">
        <v>66</v>
      </c>
      <c r="N108" s="79">
        <v>10</v>
      </c>
      <c r="O108" s="78" t="s">
        <v>65</v>
      </c>
      <c r="P108" s="78" t="s">
        <v>64</v>
      </c>
      <c r="Q108" s="78" t="s">
        <v>68</v>
      </c>
      <c r="R108" s="82">
        <v>206638.636</v>
      </c>
      <c r="S108" s="85">
        <v>42878</v>
      </c>
      <c r="T108" s="83">
        <v>43058</v>
      </c>
      <c r="U108" s="84">
        <v>1</v>
      </c>
      <c r="V108" s="27" t="s">
        <v>262</v>
      </c>
      <c r="W108" s="205">
        <v>0</v>
      </c>
      <c r="X108" s="35"/>
      <c r="Y108" s="35"/>
      <c r="Z108" s="8"/>
      <c r="AA108" s="8"/>
      <c r="AB108" s="8"/>
      <c r="AC108" s="8"/>
      <c r="AD108" s="8"/>
      <c r="AE108" s="8"/>
      <c r="AF108" s="8"/>
      <c r="AG108" s="8"/>
      <c r="AH108" s="8"/>
      <c r="AI108" s="8"/>
      <c r="AJ108" s="130">
        <f t="shared" si="15"/>
        <v>0</v>
      </c>
      <c r="AK108" s="131" t="str">
        <f>IFERROR(ROUND(SUM($X108:X108)/W108,3),"-")</f>
        <v>-</v>
      </c>
      <c r="AL108" s="146">
        <f t="shared" si="20"/>
        <v>206638</v>
      </c>
      <c r="AM108" s="35">
        <v>70668</v>
      </c>
      <c r="AN108" s="35">
        <v>135970</v>
      </c>
      <c r="AO108" s="35">
        <v>0</v>
      </c>
      <c r="AP108" s="35">
        <v>0</v>
      </c>
      <c r="AQ108" s="35">
        <v>0</v>
      </c>
      <c r="AR108" s="129">
        <v>0</v>
      </c>
      <c r="AS108" s="8">
        <v>0</v>
      </c>
      <c r="AT108" s="8">
        <v>0</v>
      </c>
      <c r="AU108" s="8">
        <v>0</v>
      </c>
      <c r="AV108" s="8">
        <v>0</v>
      </c>
      <c r="AW108" s="152">
        <f t="shared" si="12"/>
        <v>1</v>
      </c>
      <c r="AX108" s="57"/>
      <c r="AY108" s="58" t="s">
        <v>25</v>
      </c>
      <c r="AZ108" s="155" t="s">
        <v>477</v>
      </c>
      <c r="BA108" s="187" t="s">
        <v>476</v>
      </c>
      <c r="BB108" s="75" t="str">
        <f t="shared" si="13"/>
        <v>SI</v>
      </c>
      <c r="BC108" s="76" t="str">
        <f t="shared" si="14"/>
        <v>NO</v>
      </c>
    </row>
    <row r="109" spans="1:55" ht="225" x14ac:dyDescent="0.25">
      <c r="A109" s="32">
        <v>30370477</v>
      </c>
      <c r="B109" s="24" t="s">
        <v>312</v>
      </c>
      <c r="C109" s="24" t="s">
        <v>234</v>
      </c>
      <c r="D109" s="25" t="s">
        <v>33</v>
      </c>
      <c r="E109" s="23" t="s">
        <v>55</v>
      </c>
      <c r="F109" s="23" t="s">
        <v>169</v>
      </c>
      <c r="G109" s="23" t="s">
        <v>22</v>
      </c>
      <c r="H109" s="78" t="s">
        <v>24</v>
      </c>
      <c r="I109" s="79">
        <v>10251</v>
      </c>
      <c r="J109" s="79">
        <v>832</v>
      </c>
      <c r="K109" s="80">
        <f t="shared" si="21"/>
        <v>8.116281338406009E-2</v>
      </c>
      <c r="L109" s="79">
        <v>8</v>
      </c>
      <c r="M109" s="78" t="s">
        <v>66</v>
      </c>
      <c r="N109" s="79">
        <v>30</v>
      </c>
      <c r="O109" s="193" t="s">
        <v>3</v>
      </c>
      <c r="P109" s="193" t="s">
        <v>67</v>
      </c>
      <c r="Q109" s="78" t="s">
        <v>68</v>
      </c>
      <c r="R109" s="82">
        <v>0</v>
      </c>
      <c r="S109" s="85">
        <v>43585</v>
      </c>
      <c r="T109" s="165">
        <v>43613</v>
      </c>
      <c r="U109" s="84">
        <v>0</v>
      </c>
      <c r="V109" s="27" t="s">
        <v>262</v>
      </c>
      <c r="W109" s="205">
        <v>0</v>
      </c>
      <c r="X109" s="35"/>
      <c r="Y109" s="35"/>
      <c r="Z109" s="8"/>
      <c r="AA109" s="8"/>
      <c r="AB109" s="8"/>
      <c r="AC109" s="8"/>
      <c r="AD109" s="8"/>
      <c r="AE109" s="8"/>
      <c r="AF109" s="8"/>
      <c r="AG109" s="8"/>
      <c r="AH109" s="8"/>
      <c r="AI109" s="8"/>
      <c r="AJ109" s="130">
        <f t="shared" si="15"/>
        <v>0</v>
      </c>
      <c r="AK109" s="131" t="str">
        <f>IFERROR(ROUND(SUM($X109:X109)/W109,3),"-")</f>
        <v>-</v>
      </c>
      <c r="AL109" s="146">
        <f t="shared" si="20"/>
        <v>0</v>
      </c>
      <c r="AM109" s="35">
        <v>0</v>
      </c>
      <c r="AN109" s="35">
        <v>0</v>
      </c>
      <c r="AO109" s="35">
        <v>0</v>
      </c>
      <c r="AP109" s="35">
        <v>0</v>
      </c>
      <c r="AQ109" s="35">
        <v>0</v>
      </c>
      <c r="AR109" s="129">
        <v>0</v>
      </c>
      <c r="AS109" s="8">
        <v>0</v>
      </c>
      <c r="AT109" s="8">
        <v>0</v>
      </c>
      <c r="AU109" s="8">
        <v>0</v>
      </c>
      <c r="AV109" s="8">
        <v>0</v>
      </c>
      <c r="AW109" s="152" t="str">
        <f t="shared" si="12"/>
        <v>-</v>
      </c>
      <c r="AX109" s="57"/>
      <c r="AY109" s="58" t="s">
        <v>24</v>
      </c>
      <c r="AZ109" s="155" t="s">
        <v>477</v>
      </c>
      <c r="BA109" s="187" t="s">
        <v>537</v>
      </c>
      <c r="BB109" s="75" t="str">
        <f t="shared" si="13"/>
        <v>SI</v>
      </c>
      <c r="BC109" s="76" t="str">
        <f t="shared" si="14"/>
        <v>NO</v>
      </c>
    </row>
    <row r="110" spans="1:55" ht="165" x14ac:dyDescent="0.25">
      <c r="A110" s="32">
        <v>30370477</v>
      </c>
      <c r="B110" s="24" t="s">
        <v>313</v>
      </c>
      <c r="C110" s="24" t="s">
        <v>234</v>
      </c>
      <c r="D110" s="25" t="s">
        <v>33</v>
      </c>
      <c r="E110" s="23" t="s">
        <v>55</v>
      </c>
      <c r="F110" s="23" t="s">
        <v>176</v>
      </c>
      <c r="G110" s="23" t="s">
        <v>22</v>
      </c>
      <c r="H110" s="78" t="s">
        <v>24</v>
      </c>
      <c r="I110" s="79">
        <v>10251</v>
      </c>
      <c r="J110" s="79">
        <v>520</v>
      </c>
      <c r="K110" s="80">
        <f t="shared" si="21"/>
        <v>5.0726758365037559E-2</v>
      </c>
      <c r="L110" s="79">
        <v>5</v>
      </c>
      <c r="M110" s="78" t="s">
        <v>66</v>
      </c>
      <c r="N110" s="79" t="s">
        <v>493</v>
      </c>
      <c r="O110" s="78" t="s">
        <v>65</v>
      </c>
      <c r="P110" s="78" t="s">
        <v>64</v>
      </c>
      <c r="Q110" s="78" t="s">
        <v>68</v>
      </c>
      <c r="R110" s="82">
        <v>301109.67800000001</v>
      </c>
      <c r="S110" s="85">
        <v>42865</v>
      </c>
      <c r="T110" s="85">
        <v>43135</v>
      </c>
      <c r="U110" s="84">
        <v>1</v>
      </c>
      <c r="V110" s="27" t="s">
        <v>262</v>
      </c>
      <c r="W110" s="205">
        <v>0</v>
      </c>
      <c r="X110" s="35"/>
      <c r="Y110" s="35"/>
      <c r="Z110" s="8"/>
      <c r="AA110" s="8"/>
      <c r="AB110" s="8"/>
      <c r="AC110" s="8"/>
      <c r="AD110" s="8"/>
      <c r="AE110" s="8"/>
      <c r="AF110" s="8"/>
      <c r="AG110" s="8"/>
      <c r="AH110" s="8"/>
      <c r="AI110" s="8"/>
      <c r="AJ110" s="130">
        <f t="shared" si="15"/>
        <v>0</v>
      </c>
      <c r="AK110" s="131" t="str">
        <f>IFERROR(ROUND(SUM($X110:X110)/W110,3),"-")</f>
        <v>-</v>
      </c>
      <c r="AL110" s="146">
        <f t="shared" si="20"/>
        <v>301110</v>
      </c>
      <c r="AM110" s="35">
        <v>109240</v>
      </c>
      <c r="AN110" s="35">
        <v>191870</v>
      </c>
      <c r="AO110" s="35">
        <v>0</v>
      </c>
      <c r="AP110" s="35">
        <v>0</v>
      </c>
      <c r="AQ110" s="35">
        <v>0</v>
      </c>
      <c r="AR110" s="129">
        <v>0</v>
      </c>
      <c r="AS110" s="8">
        <v>0</v>
      </c>
      <c r="AT110" s="8">
        <v>0</v>
      </c>
      <c r="AU110" s="8">
        <v>0</v>
      </c>
      <c r="AV110" s="8">
        <v>0</v>
      </c>
      <c r="AW110" s="152">
        <f t="shared" si="12"/>
        <v>1</v>
      </c>
      <c r="AX110" s="57"/>
      <c r="AY110" s="58" t="s">
        <v>25</v>
      </c>
      <c r="AZ110" s="155" t="s">
        <v>477</v>
      </c>
      <c r="BA110" s="187" t="s">
        <v>476</v>
      </c>
      <c r="BB110" s="75" t="str">
        <f t="shared" si="13"/>
        <v>SI</v>
      </c>
      <c r="BC110" s="76" t="str">
        <f t="shared" si="14"/>
        <v>NO</v>
      </c>
    </row>
    <row r="111" spans="1:55" ht="60" x14ac:dyDescent="0.25">
      <c r="A111" s="32">
        <v>30370477</v>
      </c>
      <c r="B111" s="24" t="s">
        <v>314</v>
      </c>
      <c r="C111" s="24" t="s">
        <v>234</v>
      </c>
      <c r="D111" s="25" t="s">
        <v>33</v>
      </c>
      <c r="E111" s="23" t="s">
        <v>55</v>
      </c>
      <c r="F111" s="23" t="s">
        <v>165</v>
      </c>
      <c r="G111" s="23" t="s">
        <v>22</v>
      </c>
      <c r="H111" s="78" t="s">
        <v>24</v>
      </c>
      <c r="I111" s="79">
        <v>10251</v>
      </c>
      <c r="J111" s="79">
        <v>208</v>
      </c>
      <c r="K111" s="80">
        <f t="shared" si="21"/>
        <v>2.0290703346015022E-2</v>
      </c>
      <c r="L111" s="79">
        <v>2</v>
      </c>
      <c r="M111" s="78" t="s">
        <v>66</v>
      </c>
      <c r="N111" s="79">
        <v>12.2</v>
      </c>
      <c r="O111" s="78" t="s">
        <v>65</v>
      </c>
      <c r="P111" s="78" t="s">
        <v>64</v>
      </c>
      <c r="Q111" s="78" t="s">
        <v>68</v>
      </c>
      <c r="R111" s="82">
        <v>202064</v>
      </c>
      <c r="S111" s="85">
        <v>43110</v>
      </c>
      <c r="T111" s="85">
        <v>43466</v>
      </c>
      <c r="U111" s="84">
        <v>1</v>
      </c>
      <c r="V111" s="27" t="s">
        <v>262</v>
      </c>
      <c r="W111" s="205">
        <v>0</v>
      </c>
      <c r="X111" s="35"/>
      <c r="Y111" s="35"/>
      <c r="Z111" s="8"/>
      <c r="AA111" s="8"/>
      <c r="AB111" s="8"/>
      <c r="AC111" s="8"/>
      <c r="AD111" s="8"/>
      <c r="AE111" s="8"/>
      <c r="AF111" s="8"/>
      <c r="AG111" s="8"/>
      <c r="AH111" s="8"/>
      <c r="AI111" s="8"/>
      <c r="AJ111" s="130">
        <f t="shared" si="15"/>
        <v>0</v>
      </c>
      <c r="AK111" s="131" t="str">
        <f>IFERROR(ROUND(SUM($X111:X111)/W111,3),"-")</f>
        <v>-</v>
      </c>
      <c r="AL111" s="146">
        <f t="shared" si="20"/>
        <v>202064</v>
      </c>
      <c r="AM111" s="35">
        <v>0</v>
      </c>
      <c r="AN111" s="35">
        <v>193814</v>
      </c>
      <c r="AO111" s="35">
        <v>8250</v>
      </c>
      <c r="AP111" s="35">
        <v>0</v>
      </c>
      <c r="AQ111" s="35">
        <v>0</v>
      </c>
      <c r="AR111" s="129">
        <v>0</v>
      </c>
      <c r="AS111" s="8">
        <v>0</v>
      </c>
      <c r="AT111" s="8">
        <v>0</v>
      </c>
      <c r="AU111" s="8">
        <v>0</v>
      </c>
      <c r="AV111" s="8">
        <v>0</v>
      </c>
      <c r="AW111" s="152">
        <f t="shared" si="12"/>
        <v>1</v>
      </c>
      <c r="AX111" s="57"/>
      <c r="AY111" s="58" t="s">
        <v>25</v>
      </c>
      <c r="AZ111" s="155" t="s">
        <v>477</v>
      </c>
      <c r="BA111" s="187" t="s">
        <v>476</v>
      </c>
      <c r="BB111" s="75" t="str">
        <f t="shared" si="13"/>
        <v>SI</v>
      </c>
      <c r="BC111" s="76" t="str">
        <f t="shared" si="14"/>
        <v>NO</v>
      </c>
    </row>
    <row r="112" spans="1:55" ht="300" x14ac:dyDescent="0.25">
      <c r="A112" s="32">
        <v>30370477</v>
      </c>
      <c r="B112" s="24" t="s">
        <v>315</v>
      </c>
      <c r="C112" s="24" t="s">
        <v>234</v>
      </c>
      <c r="D112" s="25" t="s">
        <v>33</v>
      </c>
      <c r="E112" s="23" t="s">
        <v>56</v>
      </c>
      <c r="F112" s="23" t="s">
        <v>175</v>
      </c>
      <c r="G112" s="23" t="s">
        <v>22</v>
      </c>
      <c r="H112" s="78" t="s">
        <v>24</v>
      </c>
      <c r="I112" s="79">
        <v>7265</v>
      </c>
      <c r="J112" s="79">
        <v>608</v>
      </c>
      <c r="K112" s="80">
        <f t="shared" si="21"/>
        <v>8.3688919476944248E-2</v>
      </c>
      <c r="L112" s="79">
        <v>8</v>
      </c>
      <c r="M112" s="78" t="s">
        <v>66</v>
      </c>
      <c r="N112" s="79">
        <v>20</v>
      </c>
      <c r="O112" s="78" t="s">
        <v>65</v>
      </c>
      <c r="P112" s="78" t="s">
        <v>64</v>
      </c>
      <c r="Q112" s="78" t="s">
        <v>68</v>
      </c>
      <c r="R112" s="82">
        <v>332939.37</v>
      </c>
      <c r="S112" s="85">
        <v>42871</v>
      </c>
      <c r="T112" s="85">
        <v>43126</v>
      </c>
      <c r="U112" s="84">
        <v>1</v>
      </c>
      <c r="V112" s="27" t="s">
        <v>262</v>
      </c>
      <c r="W112" s="205">
        <v>0</v>
      </c>
      <c r="X112" s="35"/>
      <c r="Y112" s="35"/>
      <c r="Z112" s="8"/>
      <c r="AA112" s="8"/>
      <c r="AB112" s="8"/>
      <c r="AC112" s="8"/>
      <c r="AD112" s="8"/>
      <c r="AE112" s="8"/>
      <c r="AF112" s="8"/>
      <c r="AG112" s="8"/>
      <c r="AH112" s="8"/>
      <c r="AI112" s="8"/>
      <c r="AJ112" s="130">
        <f t="shared" si="15"/>
        <v>0</v>
      </c>
      <c r="AK112" s="131" t="str">
        <f>IFERROR(ROUND(SUM($X112:X112)/W112,3),"-")</f>
        <v>-</v>
      </c>
      <c r="AL112" s="146">
        <f t="shared" si="20"/>
        <v>332939</v>
      </c>
      <c r="AM112" s="35">
        <v>252108</v>
      </c>
      <c r="AN112" s="35">
        <v>80831</v>
      </c>
      <c r="AO112" s="35">
        <v>0</v>
      </c>
      <c r="AP112" s="35">
        <v>0</v>
      </c>
      <c r="AQ112" s="35">
        <v>0</v>
      </c>
      <c r="AR112" s="129">
        <v>0</v>
      </c>
      <c r="AS112" s="8">
        <v>0</v>
      </c>
      <c r="AT112" s="8">
        <v>0</v>
      </c>
      <c r="AU112" s="8">
        <v>0</v>
      </c>
      <c r="AV112" s="8">
        <v>0</v>
      </c>
      <c r="AW112" s="152">
        <f t="shared" si="12"/>
        <v>1</v>
      </c>
      <c r="AX112" s="57"/>
      <c r="AY112" s="58" t="s">
        <v>25</v>
      </c>
      <c r="AZ112" s="155" t="s">
        <v>477</v>
      </c>
      <c r="BA112" s="187" t="s">
        <v>476</v>
      </c>
      <c r="BB112" s="75" t="str">
        <f t="shared" si="13"/>
        <v>SI</v>
      </c>
      <c r="BC112" s="76" t="str">
        <f t="shared" si="14"/>
        <v>NO</v>
      </c>
    </row>
    <row r="113" spans="1:55" ht="285" x14ac:dyDescent="0.25">
      <c r="A113" s="32">
        <v>30370477</v>
      </c>
      <c r="B113" s="28" t="s">
        <v>316</v>
      </c>
      <c r="C113" s="24" t="s">
        <v>234</v>
      </c>
      <c r="D113" s="25" t="s">
        <v>33</v>
      </c>
      <c r="E113" s="23" t="s">
        <v>57</v>
      </c>
      <c r="F113" s="23" t="s">
        <v>180</v>
      </c>
      <c r="G113" s="23" t="s">
        <v>22</v>
      </c>
      <c r="H113" s="78" t="s">
        <v>24</v>
      </c>
      <c r="I113" s="79">
        <v>9548</v>
      </c>
      <c r="J113" s="79">
        <v>1100</v>
      </c>
      <c r="K113" s="80">
        <f t="shared" si="21"/>
        <v>0.1152073732718894</v>
      </c>
      <c r="L113" s="79">
        <v>11</v>
      </c>
      <c r="M113" s="78" t="s">
        <v>66</v>
      </c>
      <c r="N113" s="79">
        <v>20</v>
      </c>
      <c r="O113" s="193" t="s">
        <v>3</v>
      </c>
      <c r="P113" s="193" t="s">
        <v>67</v>
      </c>
      <c r="Q113" s="78" t="s">
        <v>68</v>
      </c>
      <c r="R113" s="82">
        <v>337958.304</v>
      </c>
      <c r="S113" s="85">
        <v>42640</v>
      </c>
      <c r="T113" s="162">
        <v>43075</v>
      </c>
      <c r="U113" s="84">
        <v>0.85770000000000002</v>
      </c>
      <c r="V113" s="27" t="s">
        <v>262</v>
      </c>
      <c r="W113" s="205">
        <v>0</v>
      </c>
      <c r="X113" s="35"/>
      <c r="Y113" s="35"/>
      <c r="Z113" s="8"/>
      <c r="AA113" s="8"/>
      <c r="AB113" s="8"/>
      <c r="AC113" s="8"/>
      <c r="AD113" s="8"/>
      <c r="AE113" s="8"/>
      <c r="AF113" s="8"/>
      <c r="AG113" s="8"/>
      <c r="AH113" s="8"/>
      <c r="AI113" s="8"/>
      <c r="AJ113" s="130">
        <f t="shared" si="15"/>
        <v>0</v>
      </c>
      <c r="AK113" s="131" t="str">
        <f>IFERROR(ROUND(SUM($X113:X113)/W113,3),"-")</f>
        <v>-</v>
      </c>
      <c r="AL113" s="146">
        <f t="shared" si="20"/>
        <v>337958</v>
      </c>
      <c r="AM113" s="35">
        <v>337958</v>
      </c>
      <c r="AN113" s="35">
        <v>0</v>
      </c>
      <c r="AO113" s="35">
        <v>0</v>
      </c>
      <c r="AP113" s="35">
        <v>0</v>
      </c>
      <c r="AQ113" s="35">
        <v>0</v>
      </c>
      <c r="AR113" s="129">
        <v>0</v>
      </c>
      <c r="AS113" s="8">
        <v>0</v>
      </c>
      <c r="AT113" s="8">
        <v>0</v>
      </c>
      <c r="AU113" s="8">
        <v>0</v>
      </c>
      <c r="AV113" s="8">
        <v>0</v>
      </c>
      <c r="AW113" s="152">
        <f t="shared" si="12"/>
        <v>1</v>
      </c>
      <c r="AX113" s="57"/>
      <c r="AY113" s="58" t="s">
        <v>24</v>
      </c>
      <c r="AZ113" s="155" t="s">
        <v>477</v>
      </c>
      <c r="BA113" s="187" t="s">
        <v>537</v>
      </c>
      <c r="BB113" s="75" t="str">
        <f t="shared" si="13"/>
        <v>SI</v>
      </c>
      <c r="BC113" s="76" t="str">
        <f t="shared" si="14"/>
        <v>NO</v>
      </c>
    </row>
    <row r="114" spans="1:55" ht="270" x14ac:dyDescent="0.25">
      <c r="A114" s="32">
        <v>30370477</v>
      </c>
      <c r="B114" s="24" t="s">
        <v>317</v>
      </c>
      <c r="C114" s="24" t="s">
        <v>234</v>
      </c>
      <c r="D114" s="25" t="s">
        <v>33</v>
      </c>
      <c r="E114" s="23" t="s">
        <v>57</v>
      </c>
      <c r="F114" s="23" t="s">
        <v>236</v>
      </c>
      <c r="G114" s="23" t="s">
        <v>22</v>
      </c>
      <c r="H114" s="78" t="s">
        <v>24</v>
      </c>
      <c r="I114" s="79">
        <v>9548</v>
      </c>
      <c r="J114" s="79">
        <v>1100</v>
      </c>
      <c r="K114" s="80">
        <f t="shared" si="21"/>
        <v>0.1152073732718894</v>
      </c>
      <c r="L114" s="79">
        <v>11</v>
      </c>
      <c r="M114" s="78" t="s">
        <v>66</v>
      </c>
      <c r="N114" s="79">
        <v>21</v>
      </c>
      <c r="O114" s="78" t="s">
        <v>65</v>
      </c>
      <c r="P114" s="78" t="s">
        <v>64</v>
      </c>
      <c r="Q114" s="78" t="s">
        <v>68</v>
      </c>
      <c r="R114" s="82">
        <v>532352.28499999992</v>
      </c>
      <c r="S114" s="85">
        <v>42892</v>
      </c>
      <c r="T114" s="85">
        <v>43162</v>
      </c>
      <c r="U114" s="84">
        <v>1</v>
      </c>
      <c r="V114" s="27" t="s">
        <v>262</v>
      </c>
      <c r="W114" s="205">
        <v>0</v>
      </c>
      <c r="X114" s="35"/>
      <c r="Y114" s="35"/>
      <c r="Z114" s="8"/>
      <c r="AA114" s="8"/>
      <c r="AB114" s="8"/>
      <c r="AC114" s="8"/>
      <c r="AD114" s="8"/>
      <c r="AE114" s="8"/>
      <c r="AF114" s="8"/>
      <c r="AG114" s="8"/>
      <c r="AH114" s="8"/>
      <c r="AI114" s="8"/>
      <c r="AJ114" s="130">
        <f t="shared" si="15"/>
        <v>0</v>
      </c>
      <c r="AK114" s="131" t="str">
        <f>IFERROR(ROUND(SUM($X114:X114)/W114,3),"-")</f>
        <v>-</v>
      </c>
      <c r="AL114" s="146">
        <f t="shared" si="20"/>
        <v>535052</v>
      </c>
      <c r="AM114" s="35">
        <v>401723</v>
      </c>
      <c r="AN114" s="35">
        <v>130630</v>
      </c>
      <c r="AO114" s="35">
        <v>0</v>
      </c>
      <c r="AP114" s="35">
        <v>2699</v>
      </c>
      <c r="AQ114" s="35">
        <v>0</v>
      </c>
      <c r="AR114" s="129">
        <v>0</v>
      </c>
      <c r="AS114" s="8">
        <v>0</v>
      </c>
      <c r="AT114" s="8">
        <v>0</v>
      </c>
      <c r="AU114" s="8">
        <v>0</v>
      </c>
      <c r="AV114" s="8">
        <v>0</v>
      </c>
      <c r="AW114" s="152">
        <f t="shared" si="12"/>
        <v>1</v>
      </c>
      <c r="AX114" s="57"/>
      <c r="AY114" s="58" t="s">
        <v>25</v>
      </c>
      <c r="AZ114" s="155" t="s">
        <v>477</v>
      </c>
      <c r="BA114" s="187" t="s">
        <v>476</v>
      </c>
      <c r="BB114" s="75" t="str">
        <f t="shared" si="13"/>
        <v>SI</v>
      </c>
      <c r="BC114" s="76" t="str">
        <f t="shared" si="14"/>
        <v>NO</v>
      </c>
    </row>
    <row r="115" spans="1:55" ht="150" x14ac:dyDescent="0.25">
      <c r="A115" s="32">
        <v>30370477</v>
      </c>
      <c r="B115" s="24" t="s">
        <v>318</v>
      </c>
      <c r="C115" s="24" t="s">
        <v>234</v>
      </c>
      <c r="D115" s="25" t="s">
        <v>33</v>
      </c>
      <c r="E115" s="23" t="s">
        <v>233</v>
      </c>
      <c r="F115" s="31" t="s">
        <v>168</v>
      </c>
      <c r="G115" s="23" t="s">
        <v>22</v>
      </c>
      <c r="H115" s="78" t="s">
        <v>24</v>
      </c>
      <c r="I115" s="79">
        <v>11779</v>
      </c>
      <c r="J115" s="79">
        <v>520</v>
      </c>
      <c r="K115" s="80">
        <f t="shared" si="21"/>
        <v>4.4146362169963496E-2</v>
      </c>
      <c r="L115" s="79">
        <v>5</v>
      </c>
      <c r="M115" s="78" t="s">
        <v>66</v>
      </c>
      <c r="N115" s="79">
        <v>25</v>
      </c>
      <c r="O115" s="193" t="s">
        <v>3</v>
      </c>
      <c r="P115" s="193" t="s">
        <v>67</v>
      </c>
      <c r="Q115" s="78" t="s">
        <v>68</v>
      </c>
      <c r="R115" s="82">
        <v>729579</v>
      </c>
      <c r="S115" s="85">
        <v>43225</v>
      </c>
      <c r="T115" s="165">
        <v>43513</v>
      </c>
      <c r="U115" s="84">
        <v>0.91</v>
      </c>
      <c r="V115" s="27" t="s">
        <v>262</v>
      </c>
      <c r="W115" s="205">
        <v>0</v>
      </c>
      <c r="X115" s="35"/>
      <c r="Y115" s="35"/>
      <c r="Z115" s="8"/>
      <c r="AA115" s="8"/>
      <c r="AB115" s="8"/>
      <c r="AC115" s="8"/>
      <c r="AD115" s="8"/>
      <c r="AE115" s="8"/>
      <c r="AF115" s="8"/>
      <c r="AG115" s="8"/>
      <c r="AH115" s="8"/>
      <c r="AI115" s="8"/>
      <c r="AJ115" s="130">
        <f t="shared" si="15"/>
        <v>0</v>
      </c>
      <c r="AK115" s="131" t="str">
        <f>IFERROR(ROUND(SUM($X115:X115)/W115,3),"-")</f>
        <v>-</v>
      </c>
      <c r="AL115" s="146">
        <f t="shared" si="20"/>
        <v>729508</v>
      </c>
      <c r="AM115" s="35">
        <v>0</v>
      </c>
      <c r="AN115" s="35">
        <v>369288</v>
      </c>
      <c r="AO115" s="35">
        <v>298604</v>
      </c>
      <c r="AP115" s="35">
        <v>61616</v>
      </c>
      <c r="AQ115" s="35">
        <v>0</v>
      </c>
      <c r="AR115" s="129">
        <v>0</v>
      </c>
      <c r="AS115" s="8">
        <v>0</v>
      </c>
      <c r="AT115" s="8">
        <v>0</v>
      </c>
      <c r="AU115" s="8">
        <v>0</v>
      </c>
      <c r="AV115" s="8">
        <v>0</v>
      </c>
      <c r="AW115" s="152">
        <f t="shared" si="12"/>
        <v>1</v>
      </c>
      <c r="AX115" s="57"/>
      <c r="AY115" s="58" t="s">
        <v>24</v>
      </c>
      <c r="AZ115" s="155" t="s">
        <v>477</v>
      </c>
      <c r="BA115" s="187" t="s">
        <v>537</v>
      </c>
      <c r="BB115" s="75" t="str">
        <f t="shared" si="13"/>
        <v>SI</v>
      </c>
      <c r="BC115" s="76" t="str">
        <f t="shared" si="14"/>
        <v>NO</v>
      </c>
    </row>
    <row r="116" spans="1:55" ht="409.5" x14ac:dyDescent="0.25">
      <c r="A116" s="32">
        <v>30370477</v>
      </c>
      <c r="B116" s="24" t="s">
        <v>319</v>
      </c>
      <c r="C116" s="24" t="s">
        <v>234</v>
      </c>
      <c r="D116" s="25" t="s">
        <v>33</v>
      </c>
      <c r="E116" s="23" t="s">
        <v>235</v>
      </c>
      <c r="F116" s="23" t="s">
        <v>174</v>
      </c>
      <c r="G116" s="23" t="s">
        <v>22</v>
      </c>
      <c r="H116" s="78" t="s">
        <v>24</v>
      </c>
      <c r="I116" s="79">
        <v>18843</v>
      </c>
      <c r="J116" s="79">
        <v>2128</v>
      </c>
      <c r="K116" s="80">
        <f t="shared" si="21"/>
        <v>0.11293318473703763</v>
      </c>
      <c r="L116" s="79">
        <v>14</v>
      </c>
      <c r="M116" s="78" t="s">
        <v>66</v>
      </c>
      <c r="N116" s="79">
        <v>20</v>
      </c>
      <c r="O116" s="193" t="s">
        <v>3</v>
      </c>
      <c r="P116" s="193" t="s">
        <v>67</v>
      </c>
      <c r="Q116" s="78" t="s">
        <v>68</v>
      </c>
      <c r="R116" s="82">
        <v>471257.484</v>
      </c>
      <c r="S116" s="85">
        <v>42901</v>
      </c>
      <c r="T116" s="165">
        <v>43171</v>
      </c>
      <c r="U116" s="84">
        <v>0.97030000000000005</v>
      </c>
      <c r="V116" s="27" t="s">
        <v>262</v>
      </c>
      <c r="W116" s="205">
        <v>0</v>
      </c>
      <c r="X116" s="35"/>
      <c r="Y116" s="35"/>
      <c r="Z116" s="8"/>
      <c r="AA116" s="8"/>
      <c r="AB116" s="8"/>
      <c r="AC116" s="8"/>
      <c r="AD116" s="8"/>
      <c r="AE116" s="8"/>
      <c r="AF116" s="8"/>
      <c r="AG116" s="8"/>
      <c r="AH116" s="8"/>
      <c r="AI116" s="8"/>
      <c r="AJ116" s="130">
        <f t="shared" si="15"/>
        <v>0</v>
      </c>
      <c r="AK116" s="131" t="str">
        <f>IFERROR(ROUND(SUM($X116:X116)/W116,3),"-")</f>
        <v>-</v>
      </c>
      <c r="AL116" s="146">
        <f t="shared" si="20"/>
        <v>471258</v>
      </c>
      <c r="AM116" s="35">
        <v>231332</v>
      </c>
      <c r="AN116" s="35">
        <v>239926</v>
      </c>
      <c r="AO116" s="35">
        <v>0</v>
      </c>
      <c r="AP116" s="35">
        <v>0</v>
      </c>
      <c r="AQ116" s="35">
        <v>0</v>
      </c>
      <c r="AR116" s="129">
        <v>0</v>
      </c>
      <c r="AS116" s="8">
        <v>0</v>
      </c>
      <c r="AT116" s="8">
        <v>0</v>
      </c>
      <c r="AU116" s="8">
        <v>0</v>
      </c>
      <c r="AV116" s="8">
        <v>0</v>
      </c>
      <c r="AW116" s="152">
        <f t="shared" si="12"/>
        <v>1</v>
      </c>
      <c r="AX116" s="57"/>
      <c r="AY116" s="58" t="s">
        <v>24</v>
      </c>
      <c r="AZ116" s="155" t="s">
        <v>477</v>
      </c>
      <c r="BA116" s="187" t="s">
        <v>537</v>
      </c>
      <c r="BB116" s="75" t="str">
        <f t="shared" si="13"/>
        <v>SI</v>
      </c>
      <c r="BC116" s="76" t="str">
        <f t="shared" si="14"/>
        <v>NO</v>
      </c>
    </row>
    <row r="117" spans="1:55" ht="409.5" x14ac:dyDescent="0.25">
      <c r="A117" s="32">
        <v>30370477</v>
      </c>
      <c r="B117" s="24" t="s">
        <v>320</v>
      </c>
      <c r="C117" s="24" t="s">
        <v>234</v>
      </c>
      <c r="D117" s="25" t="s">
        <v>33</v>
      </c>
      <c r="E117" s="23" t="s">
        <v>235</v>
      </c>
      <c r="F117" s="23" t="s">
        <v>174</v>
      </c>
      <c r="G117" s="23" t="s">
        <v>22</v>
      </c>
      <c r="H117" s="78" t="s">
        <v>24</v>
      </c>
      <c r="I117" s="79">
        <v>18843</v>
      </c>
      <c r="J117" s="79">
        <v>2128</v>
      </c>
      <c r="K117" s="80">
        <f t="shared" si="21"/>
        <v>0.11293318473703763</v>
      </c>
      <c r="L117" s="79">
        <v>14</v>
      </c>
      <c r="M117" s="78" t="s">
        <v>66</v>
      </c>
      <c r="N117" s="79">
        <v>20</v>
      </c>
      <c r="O117" s="193" t="s">
        <v>3</v>
      </c>
      <c r="P117" s="193" t="s">
        <v>67</v>
      </c>
      <c r="Q117" s="78" t="s">
        <v>68</v>
      </c>
      <c r="R117" s="82">
        <v>471278</v>
      </c>
      <c r="S117" s="85">
        <v>42901</v>
      </c>
      <c r="T117" s="165">
        <v>43171</v>
      </c>
      <c r="U117" s="84">
        <v>0.97</v>
      </c>
      <c r="V117" s="27" t="s">
        <v>262</v>
      </c>
      <c r="W117" s="205">
        <v>0</v>
      </c>
      <c r="X117" s="35"/>
      <c r="Y117" s="35"/>
      <c r="Z117" s="8"/>
      <c r="AA117" s="8"/>
      <c r="AB117" s="8"/>
      <c r="AC117" s="8"/>
      <c r="AD117" s="8"/>
      <c r="AE117" s="8"/>
      <c r="AF117" s="8"/>
      <c r="AG117" s="8"/>
      <c r="AH117" s="8"/>
      <c r="AI117" s="8"/>
      <c r="AJ117" s="130">
        <f t="shared" si="15"/>
        <v>0</v>
      </c>
      <c r="AK117" s="131" t="str">
        <f>IFERROR(ROUND(SUM($X117:X117)/W117,3),"-")</f>
        <v>-</v>
      </c>
      <c r="AL117" s="146">
        <f t="shared" si="20"/>
        <v>471278</v>
      </c>
      <c r="AM117" s="35">
        <v>140000</v>
      </c>
      <c r="AN117" s="35">
        <v>331278</v>
      </c>
      <c r="AO117" s="35">
        <v>0</v>
      </c>
      <c r="AP117" s="35">
        <v>0</v>
      </c>
      <c r="AQ117" s="35">
        <v>0</v>
      </c>
      <c r="AR117" s="129">
        <v>0</v>
      </c>
      <c r="AS117" s="8">
        <v>0</v>
      </c>
      <c r="AT117" s="8">
        <v>0</v>
      </c>
      <c r="AU117" s="8">
        <v>0</v>
      </c>
      <c r="AV117" s="8">
        <v>0</v>
      </c>
      <c r="AW117" s="152">
        <f t="shared" si="12"/>
        <v>1</v>
      </c>
      <c r="AX117" s="57"/>
      <c r="AY117" s="58" t="s">
        <v>24</v>
      </c>
      <c r="AZ117" s="155" t="s">
        <v>477</v>
      </c>
      <c r="BA117" s="187" t="s">
        <v>537</v>
      </c>
      <c r="BB117" s="75" t="str">
        <f t="shared" si="13"/>
        <v>SI</v>
      </c>
      <c r="BC117" s="76" t="str">
        <f t="shared" si="14"/>
        <v>NO</v>
      </c>
    </row>
    <row r="118" spans="1:55" ht="60" x14ac:dyDescent="0.25">
      <c r="A118" s="32">
        <v>30370477</v>
      </c>
      <c r="B118" s="28" t="s">
        <v>346</v>
      </c>
      <c r="C118" s="24" t="s">
        <v>234</v>
      </c>
      <c r="D118" s="25" t="s">
        <v>33</v>
      </c>
      <c r="E118" s="23" t="s">
        <v>62</v>
      </c>
      <c r="F118" s="23" t="s">
        <v>68</v>
      </c>
      <c r="G118" s="23" t="s">
        <v>22</v>
      </c>
      <c r="H118" s="79" t="s">
        <v>68</v>
      </c>
      <c r="I118" s="79" t="s">
        <v>68</v>
      </c>
      <c r="J118" s="79" t="s">
        <v>68</v>
      </c>
      <c r="K118" s="84" t="s">
        <v>68</v>
      </c>
      <c r="L118" s="79" t="s">
        <v>68</v>
      </c>
      <c r="M118" s="78" t="s">
        <v>63</v>
      </c>
      <c r="N118" s="79" t="s">
        <v>68</v>
      </c>
      <c r="O118" s="193" t="s">
        <v>3</v>
      </c>
      <c r="P118" s="193" t="s">
        <v>61</v>
      </c>
      <c r="Q118" s="78" t="s">
        <v>68</v>
      </c>
      <c r="R118" s="82">
        <v>452473</v>
      </c>
      <c r="S118" s="85">
        <v>43314</v>
      </c>
      <c r="T118" s="162">
        <v>43764</v>
      </c>
      <c r="U118" s="84">
        <v>1</v>
      </c>
      <c r="V118" s="27" t="s">
        <v>262</v>
      </c>
      <c r="W118" s="205">
        <v>0</v>
      </c>
      <c r="X118" s="35"/>
      <c r="Y118" s="35"/>
      <c r="Z118" s="8"/>
      <c r="AA118" s="8"/>
      <c r="AB118" s="8"/>
      <c r="AC118" s="8"/>
      <c r="AD118" s="8"/>
      <c r="AE118" s="8"/>
      <c r="AF118" s="8"/>
      <c r="AG118" s="8"/>
      <c r="AH118" s="8"/>
      <c r="AI118" s="8"/>
      <c r="AJ118" s="130">
        <f t="shared" si="15"/>
        <v>0</v>
      </c>
      <c r="AK118" s="131" t="str">
        <f>IFERROR(ROUND(SUM($X118:X118)/W118,3),"-")</f>
        <v>-</v>
      </c>
      <c r="AL118" s="146">
        <f t="shared" si="20"/>
        <v>233842</v>
      </c>
      <c r="AM118" s="35">
        <v>0</v>
      </c>
      <c r="AN118" s="35">
        <v>56689</v>
      </c>
      <c r="AO118" s="35">
        <v>177153</v>
      </c>
      <c r="AP118" s="35">
        <v>0</v>
      </c>
      <c r="AQ118" s="35">
        <v>0</v>
      </c>
      <c r="AR118" s="129">
        <v>0</v>
      </c>
      <c r="AS118" s="8">
        <v>0</v>
      </c>
      <c r="AT118" s="8">
        <v>0</v>
      </c>
      <c r="AU118" s="8">
        <v>0</v>
      </c>
      <c r="AV118" s="8">
        <v>0</v>
      </c>
      <c r="AW118" s="152">
        <f t="shared" si="12"/>
        <v>1</v>
      </c>
      <c r="AX118" s="31"/>
      <c r="AY118" s="58" t="s">
        <v>25</v>
      </c>
      <c r="AZ118" s="155" t="s">
        <v>477</v>
      </c>
      <c r="BA118" s="187" t="s">
        <v>476</v>
      </c>
      <c r="BB118" s="75" t="str">
        <f t="shared" si="13"/>
        <v>SI</v>
      </c>
      <c r="BC118" s="76" t="str">
        <f t="shared" si="14"/>
        <v>NO</v>
      </c>
    </row>
    <row r="119" spans="1:55" ht="75" x14ac:dyDescent="0.25">
      <c r="A119" s="32">
        <v>30370477</v>
      </c>
      <c r="B119" s="24" t="s">
        <v>321</v>
      </c>
      <c r="C119" s="24" t="s">
        <v>234</v>
      </c>
      <c r="D119" s="25" t="s">
        <v>33</v>
      </c>
      <c r="E119" s="23" t="s">
        <v>62</v>
      </c>
      <c r="F119" s="23" t="s">
        <v>68</v>
      </c>
      <c r="G119" s="23" t="s">
        <v>22</v>
      </c>
      <c r="H119" s="79" t="s">
        <v>68</v>
      </c>
      <c r="I119" s="79" t="s">
        <v>68</v>
      </c>
      <c r="J119" s="79" t="s">
        <v>68</v>
      </c>
      <c r="K119" s="84" t="s">
        <v>68</v>
      </c>
      <c r="L119" s="79" t="s">
        <v>68</v>
      </c>
      <c r="M119" s="78" t="s">
        <v>63</v>
      </c>
      <c r="N119" s="79" t="s">
        <v>68</v>
      </c>
      <c r="O119" s="193" t="s">
        <v>3</v>
      </c>
      <c r="P119" s="193" t="s">
        <v>61</v>
      </c>
      <c r="Q119" s="78" t="s">
        <v>68</v>
      </c>
      <c r="R119" s="82">
        <v>225000.20299999998</v>
      </c>
      <c r="S119" s="85">
        <v>43242</v>
      </c>
      <c r="T119" s="165">
        <v>43607</v>
      </c>
      <c r="U119" s="84">
        <v>1</v>
      </c>
      <c r="V119" s="27" t="s">
        <v>262</v>
      </c>
      <c r="W119" s="205">
        <v>0</v>
      </c>
      <c r="X119" s="35"/>
      <c r="Y119" s="35"/>
      <c r="Z119" s="8"/>
      <c r="AA119" s="8"/>
      <c r="AB119" s="8"/>
      <c r="AC119" s="8"/>
      <c r="AD119" s="8"/>
      <c r="AE119" s="8"/>
      <c r="AF119" s="8"/>
      <c r="AG119" s="8"/>
      <c r="AH119" s="8"/>
      <c r="AI119" s="8"/>
      <c r="AJ119" s="130">
        <f t="shared" si="15"/>
        <v>0</v>
      </c>
      <c r="AK119" s="131" t="str">
        <f>IFERROR(ROUND(SUM($X119:X119)/W119,3),"-")</f>
        <v>-</v>
      </c>
      <c r="AL119" s="146">
        <f t="shared" si="20"/>
        <v>225000</v>
      </c>
      <c r="AM119" s="35">
        <v>0</v>
      </c>
      <c r="AN119" s="35">
        <v>126901</v>
      </c>
      <c r="AO119" s="35">
        <v>98099</v>
      </c>
      <c r="AP119" s="35">
        <v>0</v>
      </c>
      <c r="AQ119" s="35">
        <v>0</v>
      </c>
      <c r="AR119" s="129">
        <v>0</v>
      </c>
      <c r="AS119" s="8">
        <v>0</v>
      </c>
      <c r="AT119" s="8">
        <v>0</v>
      </c>
      <c r="AU119" s="8">
        <v>0</v>
      </c>
      <c r="AV119" s="8">
        <v>0</v>
      </c>
      <c r="AW119" s="152">
        <f t="shared" si="12"/>
        <v>1</v>
      </c>
      <c r="AX119" s="31"/>
      <c r="AY119" s="58" t="s">
        <v>25</v>
      </c>
      <c r="AZ119" s="155" t="s">
        <v>477</v>
      </c>
      <c r="BA119" s="187" t="s">
        <v>476</v>
      </c>
      <c r="BB119" s="75" t="str">
        <f t="shared" si="13"/>
        <v>SI</v>
      </c>
      <c r="BC119" s="76" t="str">
        <f t="shared" si="14"/>
        <v>NO</v>
      </c>
    </row>
    <row r="120" spans="1:55" ht="225" x14ac:dyDescent="0.25">
      <c r="A120" s="32">
        <v>30370477</v>
      </c>
      <c r="B120" s="24" t="s">
        <v>322</v>
      </c>
      <c r="C120" s="24" t="s">
        <v>234</v>
      </c>
      <c r="D120" s="25" t="s">
        <v>33</v>
      </c>
      <c r="E120" s="23" t="s">
        <v>59</v>
      </c>
      <c r="F120" s="23" t="s">
        <v>167</v>
      </c>
      <c r="G120" s="23" t="s">
        <v>22</v>
      </c>
      <c r="H120" s="78" t="s">
        <v>24</v>
      </c>
      <c r="I120" s="79">
        <v>34182</v>
      </c>
      <c r="J120" s="79">
        <v>1232</v>
      </c>
      <c r="K120" s="80">
        <f>J120/I120</f>
        <v>3.6042361476800656E-2</v>
      </c>
      <c r="L120" s="79">
        <v>7</v>
      </c>
      <c r="M120" s="78" t="s">
        <v>66</v>
      </c>
      <c r="N120" s="79">
        <v>20</v>
      </c>
      <c r="O120" s="78" t="s">
        <v>65</v>
      </c>
      <c r="P120" s="78" t="s">
        <v>64</v>
      </c>
      <c r="Q120" s="78" t="s">
        <v>68</v>
      </c>
      <c r="R120" s="82">
        <v>294364.70699999999</v>
      </c>
      <c r="S120" s="83">
        <v>43071</v>
      </c>
      <c r="T120" s="85">
        <v>43251</v>
      </c>
      <c r="U120" s="84">
        <v>1</v>
      </c>
      <c r="V120" s="27" t="s">
        <v>262</v>
      </c>
      <c r="W120" s="205">
        <v>0</v>
      </c>
      <c r="X120" s="35"/>
      <c r="Y120" s="35"/>
      <c r="Z120" s="8"/>
      <c r="AA120" s="8"/>
      <c r="AB120" s="8"/>
      <c r="AC120" s="8"/>
      <c r="AD120" s="8"/>
      <c r="AE120" s="8"/>
      <c r="AF120" s="8"/>
      <c r="AG120" s="8"/>
      <c r="AH120" s="8"/>
      <c r="AI120" s="8"/>
      <c r="AJ120" s="130">
        <f t="shared" si="15"/>
        <v>0</v>
      </c>
      <c r="AK120" s="131" t="str">
        <f>IFERROR(ROUND(SUM($X120:X120)/W120,3),"-")</f>
        <v>-</v>
      </c>
      <c r="AL120" s="146">
        <f t="shared" si="20"/>
        <v>294365</v>
      </c>
      <c r="AM120" s="35">
        <v>0</v>
      </c>
      <c r="AN120" s="35">
        <v>294365</v>
      </c>
      <c r="AO120" s="35">
        <v>0</v>
      </c>
      <c r="AP120" s="35">
        <v>0</v>
      </c>
      <c r="AQ120" s="35">
        <v>0</v>
      </c>
      <c r="AR120" s="129">
        <v>0</v>
      </c>
      <c r="AS120" s="8">
        <v>0</v>
      </c>
      <c r="AT120" s="8">
        <v>0</v>
      </c>
      <c r="AU120" s="8">
        <v>0</v>
      </c>
      <c r="AV120" s="8">
        <v>0</v>
      </c>
      <c r="AW120" s="152">
        <f t="shared" si="12"/>
        <v>1</v>
      </c>
      <c r="AX120" s="57"/>
      <c r="AY120" s="58" t="s">
        <v>25</v>
      </c>
      <c r="AZ120" s="155" t="s">
        <v>477</v>
      </c>
      <c r="BA120" s="187" t="s">
        <v>476</v>
      </c>
      <c r="BB120" s="75" t="str">
        <f t="shared" si="13"/>
        <v>SI</v>
      </c>
      <c r="BC120" s="76" t="str">
        <f t="shared" si="14"/>
        <v>NO</v>
      </c>
    </row>
    <row r="121" spans="1:55" ht="60" x14ac:dyDescent="0.25">
      <c r="A121" s="43">
        <v>30481309</v>
      </c>
      <c r="B121" s="52" t="s">
        <v>347</v>
      </c>
      <c r="C121" s="145" t="s">
        <v>234</v>
      </c>
      <c r="D121" s="43" t="s">
        <v>43</v>
      </c>
      <c r="E121" s="45" t="s">
        <v>43</v>
      </c>
      <c r="F121" s="45" t="s">
        <v>68</v>
      </c>
      <c r="G121" s="45" t="s">
        <v>22</v>
      </c>
      <c r="H121" s="45" t="s">
        <v>24</v>
      </c>
      <c r="I121" s="86">
        <v>382747</v>
      </c>
      <c r="J121" s="86">
        <v>4456</v>
      </c>
      <c r="K121" s="87">
        <f t="shared" ref="K121" si="22">J121/I121</f>
        <v>1.1642155261830923E-2</v>
      </c>
      <c r="L121" s="86">
        <v>50</v>
      </c>
      <c r="M121" s="45" t="s">
        <v>66</v>
      </c>
      <c r="N121" s="86">
        <v>92</v>
      </c>
      <c r="O121" s="45" t="s">
        <v>3</v>
      </c>
      <c r="P121" s="45" t="s">
        <v>3</v>
      </c>
      <c r="Q121" s="45" t="s">
        <v>68</v>
      </c>
      <c r="R121" s="48">
        <v>2916485</v>
      </c>
      <c r="S121" s="53">
        <v>43405</v>
      </c>
      <c r="T121" s="93">
        <v>44007</v>
      </c>
      <c r="U121" s="54">
        <v>0.22</v>
      </c>
      <c r="V121" s="53" t="s">
        <v>262</v>
      </c>
      <c r="W121" s="49">
        <v>0</v>
      </c>
      <c r="X121" s="49">
        <f t="shared" ref="X121:AI121" si="23">SUM(X122:X131)</f>
        <v>0</v>
      </c>
      <c r="Y121" s="49">
        <f t="shared" si="23"/>
        <v>0</v>
      </c>
      <c r="Z121" s="37">
        <f t="shared" si="23"/>
        <v>0</v>
      </c>
      <c r="AA121" s="37">
        <f t="shared" si="23"/>
        <v>0</v>
      </c>
      <c r="AB121" s="37">
        <f t="shared" si="23"/>
        <v>0</v>
      </c>
      <c r="AC121" s="37">
        <f t="shared" si="23"/>
        <v>0</v>
      </c>
      <c r="AD121" s="37">
        <f t="shared" si="23"/>
        <v>0</v>
      </c>
      <c r="AE121" s="37">
        <f t="shared" si="23"/>
        <v>0</v>
      </c>
      <c r="AF121" s="37">
        <f t="shared" si="23"/>
        <v>0</v>
      </c>
      <c r="AG121" s="37">
        <f t="shared" si="23"/>
        <v>0</v>
      </c>
      <c r="AH121" s="37">
        <f t="shared" si="23"/>
        <v>0</v>
      </c>
      <c r="AI121" s="37">
        <f t="shared" si="23"/>
        <v>0</v>
      </c>
      <c r="AJ121" s="130">
        <f t="shared" si="15"/>
        <v>0</v>
      </c>
      <c r="AK121" s="131" t="str">
        <f>IFERROR(ROUND(SUM($X121:X121)/W121,3),"-")</f>
        <v>-</v>
      </c>
      <c r="AL121" s="49">
        <f t="shared" si="20"/>
        <v>2125524</v>
      </c>
      <c r="AM121" s="49">
        <v>0</v>
      </c>
      <c r="AN121" s="49">
        <v>5</v>
      </c>
      <c r="AO121" s="49">
        <v>1607711</v>
      </c>
      <c r="AP121" s="49">
        <v>517808</v>
      </c>
      <c r="AQ121" s="49">
        <f>SUM(AQ122:AQ131)</f>
        <v>0</v>
      </c>
      <c r="AR121" s="37">
        <v>0</v>
      </c>
      <c r="AS121" s="37">
        <v>0</v>
      </c>
      <c r="AT121" s="37">
        <v>0</v>
      </c>
      <c r="AU121" s="37">
        <v>0</v>
      </c>
      <c r="AV121" s="37">
        <v>0</v>
      </c>
      <c r="AW121" s="149">
        <f t="shared" si="12"/>
        <v>1</v>
      </c>
      <c r="AX121" s="50"/>
      <c r="AY121" s="51" t="s">
        <v>25</v>
      </c>
      <c r="AZ121" s="156" t="s">
        <v>477</v>
      </c>
      <c r="BA121" s="187" t="s">
        <v>537</v>
      </c>
      <c r="BB121" s="75" t="str">
        <f t="shared" si="13"/>
        <v>SI</v>
      </c>
      <c r="BC121" s="76" t="str">
        <f t="shared" si="14"/>
        <v>NO</v>
      </c>
    </row>
    <row r="122" spans="1:55" ht="300" x14ac:dyDescent="0.25">
      <c r="A122" s="32">
        <v>30481309</v>
      </c>
      <c r="B122" s="24" t="s">
        <v>360</v>
      </c>
      <c r="C122" s="24" t="s">
        <v>234</v>
      </c>
      <c r="D122" s="25" t="s">
        <v>223</v>
      </c>
      <c r="E122" s="23" t="s">
        <v>35</v>
      </c>
      <c r="F122" s="24" t="s">
        <v>160</v>
      </c>
      <c r="G122" s="23" t="s">
        <v>22</v>
      </c>
      <c r="H122" s="78" t="s">
        <v>24</v>
      </c>
      <c r="I122" s="79">
        <v>24533</v>
      </c>
      <c r="J122" s="79">
        <v>672</v>
      </c>
      <c r="K122" s="80">
        <f>J122/I122</f>
        <v>2.7391676517343987E-2</v>
      </c>
      <c r="L122" s="79">
        <v>8</v>
      </c>
      <c r="M122" s="78" t="s">
        <v>66</v>
      </c>
      <c r="N122" s="79">
        <v>17</v>
      </c>
      <c r="O122" s="78" t="s">
        <v>219</v>
      </c>
      <c r="P122" s="78" t="s">
        <v>224</v>
      </c>
      <c r="Q122" s="78" t="s">
        <v>68</v>
      </c>
      <c r="R122" s="82">
        <v>370352</v>
      </c>
      <c r="S122" s="83">
        <v>44075</v>
      </c>
      <c r="T122" s="162">
        <v>44256</v>
      </c>
      <c r="U122" s="163">
        <v>0</v>
      </c>
      <c r="V122" s="27" t="s">
        <v>262</v>
      </c>
      <c r="W122" s="205">
        <v>0</v>
      </c>
      <c r="X122" s="35"/>
      <c r="Y122" s="35"/>
      <c r="Z122" s="8"/>
      <c r="AA122" s="8"/>
      <c r="AB122" s="8"/>
      <c r="AC122" s="8"/>
      <c r="AD122" s="8"/>
      <c r="AE122" s="8"/>
      <c r="AF122" s="8"/>
      <c r="AG122" s="8"/>
      <c r="AH122" s="8"/>
      <c r="AI122" s="8"/>
      <c r="AJ122" s="130">
        <f t="shared" si="15"/>
        <v>0</v>
      </c>
      <c r="AK122" s="131" t="str">
        <f>IFERROR(ROUND(SUM($X122:X122)/W122,3),"-")</f>
        <v>-</v>
      </c>
      <c r="AL122" s="146">
        <f t="shared" si="20"/>
        <v>180252</v>
      </c>
      <c r="AM122" s="35">
        <v>0</v>
      </c>
      <c r="AN122" s="35">
        <v>1</v>
      </c>
      <c r="AO122" s="35">
        <v>1</v>
      </c>
      <c r="AP122" s="35">
        <v>180250</v>
      </c>
      <c r="AQ122" s="35">
        <v>0</v>
      </c>
      <c r="AR122" s="129">
        <v>0</v>
      </c>
      <c r="AS122" s="8">
        <v>0</v>
      </c>
      <c r="AT122" s="8">
        <v>0</v>
      </c>
      <c r="AU122" s="8">
        <v>0</v>
      </c>
      <c r="AV122" s="8">
        <v>0</v>
      </c>
      <c r="AW122" s="152">
        <f t="shared" si="12"/>
        <v>1</v>
      </c>
      <c r="AX122" s="41"/>
      <c r="AY122" s="58" t="s">
        <v>24</v>
      </c>
      <c r="AZ122" s="155" t="s">
        <v>477</v>
      </c>
      <c r="BA122" s="187" t="s">
        <v>537</v>
      </c>
      <c r="BB122" s="75" t="str">
        <f t="shared" si="13"/>
        <v>SI</v>
      </c>
      <c r="BC122" s="76" t="str">
        <f t="shared" si="14"/>
        <v>NO</v>
      </c>
    </row>
    <row r="123" spans="1:55" ht="409.5" x14ac:dyDescent="0.25">
      <c r="A123" s="32">
        <v>30481309</v>
      </c>
      <c r="B123" s="24" t="s">
        <v>323</v>
      </c>
      <c r="C123" s="24" t="s">
        <v>234</v>
      </c>
      <c r="D123" s="25" t="s">
        <v>223</v>
      </c>
      <c r="E123" s="23" t="s">
        <v>37</v>
      </c>
      <c r="F123" s="24" t="s">
        <v>202</v>
      </c>
      <c r="G123" s="23" t="s">
        <v>22</v>
      </c>
      <c r="H123" s="78" t="s">
        <v>24</v>
      </c>
      <c r="I123" s="79">
        <v>17526</v>
      </c>
      <c r="J123" s="79">
        <v>1200</v>
      </c>
      <c r="K123" s="80">
        <f>J123/I123</f>
        <v>6.8469702156795612E-2</v>
      </c>
      <c r="L123" s="79">
        <v>12</v>
      </c>
      <c r="M123" s="78" t="s">
        <v>66</v>
      </c>
      <c r="N123" s="79">
        <v>13.29</v>
      </c>
      <c r="O123" s="78" t="s">
        <v>65</v>
      </c>
      <c r="P123" s="78" t="s">
        <v>64</v>
      </c>
      <c r="Q123" s="78" t="s">
        <v>68</v>
      </c>
      <c r="R123" s="82">
        <v>312468</v>
      </c>
      <c r="S123" s="85">
        <v>43707</v>
      </c>
      <c r="T123" s="85">
        <v>44007</v>
      </c>
      <c r="U123" s="84">
        <v>0.83</v>
      </c>
      <c r="V123" s="27" t="s">
        <v>262</v>
      </c>
      <c r="W123" s="205">
        <v>0</v>
      </c>
      <c r="X123" s="35"/>
      <c r="Y123" s="35"/>
      <c r="Z123" s="8"/>
      <c r="AA123" s="8"/>
      <c r="AB123" s="8"/>
      <c r="AC123" s="8"/>
      <c r="AD123" s="8"/>
      <c r="AE123" s="8"/>
      <c r="AF123" s="8"/>
      <c r="AG123" s="8"/>
      <c r="AH123" s="8"/>
      <c r="AI123" s="8"/>
      <c r="AJ123" s="130">
        <f t="shared" si="15"/>
        <v>0</v>
      </c>
      <c r="AK123" s="131" t="str">
        <f>IFERROR(ROUND(SUM($X123:X123)/W123,3),"-")</f>
        <v>-</v>
      </c>
      <c r="AL123" s="146">
        <f t="shared" si="20"/>
        <v>128677</v>
      </c>
      <c r="AM123" s="35">
        <v>0</v>
      </c>
      <c r="AN123" s="35">
        <v>0</v>
      </c>
      <c r="AO123" s="35">
        <v>0</v>
      </c>
      <c r="AP123" s="35">
        <v>128677</v>
      </c>
      <c r="AQ123" s="35">
        <v>0</v>
      </c>
      <c r="AR123" s="129">
        <v>0</v>
      </c>
      <c r="AS123" s="8">
        <v>0</v>
      </c>
      <c r="AT123" s="8">
        <v>0</v>
      </c>
      <c r="AU123" s="8">
        <v>0</v>
      </c>
      <c r="AV123" s="8">
        <v>0</v>
      </c>
      <c r="AW123" s="152">
        <f t="shared" si="12"/>
        <v>1</v>
      </c>
      <c r="AX123" s="57"/>
      <c r="AY123" s="58" t="s">
        <v>25</v>
      </c>
      <c r="AZ123" s="155" t="s">
        <v>477</v>
      </c>
      <c r="BA123" s="187" t="s">
        <v>476</v>
      </c>
      <c r="BB123" s="75" t="str">
        <f t="shared" si="13"/>
        <v>SI</v>
      </c>
      <c r="BC123" s="76" t="str">
        <f t="shared" si="14"/>
        <v>NO</v>
      </c>
    </row>
    <row r="124" spans="1:55" ht="360" x14ac:dyDescent="0.25">
      <c r="A124" s="32">
        <v>30481309</v>
      </c>
      <c r="B124" s="41" t="s">
        <v>323</v>
      </c>
      <c r="C124" s="57" t="s">
        <v>234</v>
      </c>
      <c r="D124" s="25" t="s">
        <v>223</v>
      </c>
      <c r="E124" s="23" t="s">
        <v>37</v>
      </c>
      <c r="F124" s="24" t="s">
        <v>197</v>
      </c>
      <c r="G124" s="23" t="s">
        <v>22</v>
      </c>
      <c r="H124" s="78" t="s">
        <v>24</v>
      </c>
      <c r="I124" s="79">
        <v>17526</v>
      </c>
      <c r="J124" s="79">
        <v>1200</v>
      </c>
      <c r="K124" s="84"/>
      <c r="L124" s="79">
        <v>11</v>
      </c>
      <c r="M124" s="78" t="s">
        <v>66</v>
      </c>
      <c r="N124" s="79">
        <v>13.29</v>
      </c>
      <c r="O124" s="78" t="s">
        <v>65</v>
      </c>
      <c r="P124" s="78" t="s">
        <v>64</v>
      </c>
      <c r="Q124" s="78" t="s">
        <v>68</v>
      </c>
      <c r="R124" s="82"/>
      <c r="S124" s="85">
        <v>43707</v>
      </c>
      <c r="T124" s="85">
        <v>44007</v>
      </c>
      <c r="U124" s="84">
        <v>1</v>
      </c>
      <c r="V124" s="27" t="s">
        <v>262</v>
      </c>
      <c r="W124" s="205">
        <v>0</v>
      </c>
      <c r="X124" s="35"/>
      <c r="Y124" s="35"/>
      <c r="Z124" s="8"/>
      <c r="AA124" s="8"/>
      <c r="AB124" s="8"/>
      <c r="AC124" s="8"/>
      <c r="AD124" s="8"/>
      <c r="AE124" s="8"/>
      <c r="AF124" s="8"/>
      <c r="AG124" s="8"/>
      <c r="AH124" s="8"/>
      <c r="AI124" s="8"/>
      <c r="AJ124" s="130">
        <f t="shared" si="15"/>
        <v>0</v>
      </c>
      <c r="AK124" s="131" t="str">
        <f>IFERROR(ROUND(SUM($X124:X124)/W124,3),"-")</f>
        <v>-</v>
      </c>
      <c r="AL124" s="146">
        <f t="shared" si="20"/>
        <v>167448</v>
      </c>
      <c r="AM124" s="35">
        <v>0</v>
      </c>
      <c r="AN124" s="35">
        <v>0</v>
      </c>
      <c r="AO124" s="35">
        <v>167448</v>
      </c>
      <c r="AP124" s="35">
        <v>0</v>
      </c>
      <c r="AQ124" s="35">
        <v>0</v>
      </c>
      <c r="AR124" s="129">
        <v>0</v>
      </c>
      <c r="AS124" s="8">
        <v>0</v>
      </c>
      <c r="AT124" s="8">
        <v>0</v>
      </c>
      <c r="AU124" s="8">
        <v>0</v>
      </c>
      <c r="AV124" s="8">
        <v>0</v>
      </c>
      <c r="AW124" s="152">
        <f t="shared" si="12"/>
        <v>1</v>
      </c>
      <c r="AX124" s="57"/>
      <c r="AY124" s="58" t="s">
        <v>25</v>
      </c>
      <c r="AZ124" s="155" t="s">
        <v>477</v>
      </c>
      <c r="BA124" s="187" t="s">
        <v>476</v>
      </c>
      <c r="BB124" s="75" t="str">
        <f t="shared" si="13"/>
        <v>SI</v>
      </c>
      <c r="BC124" s="76" t="str">
        <f t="shared" si="14"/>
        <v>NO</v>
      </c>
    </row>
    <row r="125" spans="1:55" ht="165" x14ac:dyDescent="0.25">
      <c r="A125" s="32">
        <v>30481309</v>
      </c>
      <c r="B125" s="24" t="s">
        <v>361</v>
      </c>
      <c r="C125" s="24" t="s">
        <v>234</v>
      </c>
      <c r="D125" s="25" t="s">
        <v>223</v>
      </c>
      <c r="E125" s="23" t="s">
        <v>45</v>
      </c>
      <c r="F125" s="24" t="s">
        <v>163</v>
      </c>
      <c r="G125" s="23" t="s">
        <v>22</v>
      </c>
      <c r="H125" s="78" t="s">
        <v>24</v>
      </c>
      <c r="I125" s="79">
        <v>23612</v>
      </c>
      <c r="J125" s="79">
        <v>380</v>
      </c>
      <c r="K125" s="80">
        <f>J125/I125</f>
        <v>1.6093511773674404E-2</v>
      </c>
      <c r="L125" s="79">
        <v>5</v>
      </c>
      <c r="M125" s="78" t="s">
        <v>66</v>
      </c>
      <c r="N125" s="79">
        <v>15</v>
      </c>
      <c r="O125" s="78" t="s">
        <v>65</v>
      </c>
      <c r="P125" s="78" t="s">
        <v>64</v>
      </c>
      <c r="Q125" s="78" t="s">
        <v>68</v>
      </c>
      <c r="R125" s="82">
        <v>469713.48200000002</v>
      </c>
      <c r="S125" s="83">
        <v>43453</v>
      </c>
      <c r="T125" s="83">
        <v>43753</v>
      </c>
      <c r="U125" s="84">
        <v>1</v>
      </c>
      <c r="V125" s="27" t="s">
        <v>262</v>
      </c>
      <c r="W125" s="205">
        <v>0</v>
      </c>
      <c r="X125" s="35"/>
      <c r="Y125" s="35"/>
      <c r="Z125" s="8"/>
      <c r="AA125" s="8"/>
      <c r="AB125" s="8"/>
      <c r="AC125" s="8"/>
      <c r="AD125" s="8"/>
      <c r="AE125" s="8"/>
      <c r="AF125" s="8"/>
      <c r="AG125" s="8"/>
      <c r="AH125" s="8"/>
      <c r="AI125" s="8"/>
      <c r="AJ125" s="130">
        <f t="shared" si="15"/>
        <v>0</v>
      </c>
      <c r="AK125" s="131" t="str">
        <f>IFERROR(ROUND(SUM($X125:X125)/W125,3),"-")</f>
        <v>-</v>
      </c>
      <c r="AL125" s="146">
        <f t="shared" si="20"/>
        <v>476457</v>
      </c>
      <c r="AM125" s="35">
        <v>0</v>
      </c>
      <c r="AN125" s="35">
        <v>1</v>
      </c>
      <c r="AO125" s="35">
        <v>407977</v>
      </c>
      <c r="AP125" s="35">
        <v>68479</v>
      </c>
      <c r="AQ125" s="35">
        <v>0</v>
      </c>
      <c r="AR125" s="129">
        <v>0</v>
      </c>
      <c r="AS125" s="8">
        <v>0</v>
      </c>
      <c r="AT125" s="8">
        <v>0</v>
      </c>
      <c r="AU125" s="8">
        <v>0</v>
      </c>
      <c r="AV125" s="8">
        <v>0</v>
      </c>
      <c r="AW125" s="152">
        <f t="shared" si="12"/>
        <v>1</v>
      </c>
      <c r="AX125" s="57"/>
      <c r="AY125" s="58" t="s">
        <v>25</v>
      </c>
      <c r="AZ125" s="155" t="s">
        <v>477</v>
      </c>
      <c r="BA125" s="187" t="s">
        <v>476</v>
      </c>
      <c r="BB125" s="75" t="str">
        <f t="shared" si="13"/>
        <v>SI</v>
      </c>
      <c r="BC125" s="76" t="str">
        <f t="shared" si="14"/>
        <v>NO</v>
      </c>
    </row>
    <row r="126" spans="1:55" ht="195" x14ac:dyDescent="0.25">
      <c r="A126" s="32">
        <v>30481309</v>
      </c>
      <c r="B126" s="24" t="s">
        <v>362</v>
      </c>
      <c r="C126" s="24" t="s">
        <v>234</v>
      </c>
      <c r="D126" s="25" t="s">
        <v>223</v>
      </c>
      <c r="E126" s="23" t="s">
        <v>246</v>
      </c>
      <c r="F126" s="23" t="s">
        <v>161</v>
      </c>
      <c r="G126" s="23" t="s">
        <v>22</v>
      </c>
      <c r="H126" s="78" t="s">
        <v>24</v>
      </c>
      <c r="I126" s="79">
        <v>6138</v>
      </c>
      <c r="J126" s="79">
        <v>672</v>
      </c>
      <c r="K126" s="80">
        <f>J126/I126</f>
        <v>0.10948191593352884</v>
      </c>
      <c r="L126" s="79">
        <v>7</v>
      </c>
      <c r="M126" s="78" t="s">
        <v>66</v>
      </c>
      <c r="N126" s="79">
        <v>14</v>
      </c>
      <c r="O126" s="193" t="s">
        <v>3</v>
      </c>
      <c r="P126" s="193" t="s">
        <v>67</v>
      </c>
      <c r="Q126" s="78" t="s">
        <v>68</v>
      </c>
      <c r="R126" s="82">
        <v>338496.96499999997</v>
      </c>
      <c r="S126" s="85">
        <v>43679</v>
      </c>
      <c r="T126" s="165">
        <v>43889</v>
      </c>
      <c r="U126" s="84">
        <v>0.55000000000000004</v>
      </c>
      <c r="V126" s="27" t="s">
        <v>262</v>
      </c>
      <c r="W126" s="205">
        <v>0</v>
      </c>
      <c r="X126" s="35"/>
      <c r="Y126" s="35"/>
      <c r="Z126" s="8"/>
      <c r="AA126" s="8"/>
      <c r="AB126" s="8"/>
      <c r="AC126" s="8"/>
      <c r="AD126" s="8"/>
      <c r="AE126" s="8"/>
      <c r="AF126" s="8"/>
      <c r="AG126" s="8"/>
      <c r="AH126" s="8"/>
      <c r="AI126" s="8"/>
      <c r="AJ126" s="130">
        <f t="shared" si="15"/>
        <v>0</v>
      </c>
      <c r="AK126" s="131" t="str">
        <f>IFERROR(ROUND(SUM($X126:X126)/W126,3),"-")</f>
        <v>-</v>
      </c>
      <c r="AL126" s="146">
        <f t="shared" si="20"/>
        <v>155421</v>
      </c>
      <c r="AM126" s="35">
        <v>0</v>
      </c>
      <c r="AN126" s="35">
        <v>1</v>
      </c>
      <c r="AO126" s="35">
        <v>122834</v>
      </c>
      <c r="AP126" s="35">
        <v>32586</v>
      </c>
      <c r="AQ126" s="35">
        <v>0</v>
      </c>
      <c r="AR126" s="129">
        <v>0</v>
      </c>
      <c r="AS126" s="8">
        <v>0</v>
      </c>
      <c r="AT126" s="8">
        <v>0</v>
      </c>
      <c r="AU126" s="8">
        <v>0</v>
      </c>
      <c r="AV126" s="8">
        <v>0</v>
      </c>
      <c r="AW126" s="152">
        <f t="shared" si="12"/>
        <v>1</v>
      </c>
      <c r="AX126" s="57"/>
      <c r="AY126" s="58" t="s">
        <v>24</v>
      </c>
      <c r="AZ126" s="155" t="s">
        <v>477</v>
      </c>
      <c r="BA126" s="187" t="s">
        <v>537</v>
      </c>
      <c r="BB126" s="75" t="str">
        <f t="shared" si="13"/>
        <v>SI</v>
      </c>
      <c r="BC126" s="76" t="str">
        <f t="shared" si="14"/>
        <v>NO</v>
      </c>
    </row>
    <row r="127" spans="1:55" ht="135" x14ac:dyDescent="0.25">
      <c r="A127" s="32">
        <v>30481309</v>
      </c>
      <c r="B127" s="24" t="s">
        <v>363</v>
      </c>
      <c r="C127" s="24" t="s">
        <v>234</v>
      </c>
      <c r="D127" s="25" t="s">
        <v>223</v>
      </c>
      <c r="E127" s="23" t="s">
        <v>231</v>
      </c>
      <c r="F127" s="24" t="s">
        <v>189</v>
      </c>
      <c r="G127" s="23" t="s">
        <v>22</v>
      </c>
      <c r="H127" s="78" t="s">
        <v>24</v>
      </c>
      <c r="I127" s="79">
        <v>28523</v>
      </c>
      <c r="J127" s="79">
        <v>272</v>
      </c>
      <c r="K127" s="80">
        <f>J127/I127</f>
        <v>9.5361637976369949E-3</v>
      </c>
      <c r="L127" s="79">
        <v>2</v>
      </c>
      <c r="M127" s="78" t="s">
        <v>66</v>
      </c>
      <c r="N127" s="79">
        <v>4</v>
      </c>
      <c r="O127" s="78" t="s">
        <v>65</v>
      </c>
      <c r="P127" s="78" t="s">
        <v>64</v>
      </c>
      <c r="Q127" s="78" t="s">
        <v>68</v>
      </c>
      <c r="R127" s="82">
        <v>137175.58100000001</v>
      </c>
      <c r="S127" s="83">
        <v>43447</v>
      </c>
      <c r="T127" s="85">
        <v>43627</v>
      </c>
      <c r="U127" s="84">
        <v>1</v>
      </c>
      <c r="V127" s="27" t="s">
        <v>262</v>
      </c>
      <c r="W127" s="205">
        <v>0</v>
      </c>
      <c r="X127" s="35"/>
      <c r="Y127" s="35"/>
      <c r="Z127" s="8"/>
      <c r="AA127" s="8"/>
      <c r="AB127" s="8"/>
      <c r="AC127" s="8"/>
      <c r="AD127" s="8"/>
      <c r="AE127" s="8"/>
      <c r="AF127" s="8"/>
      <c r="AG127" s="8"/>
      <c r="AH127" s="8"/>
      <c r="AI127" s="8"/>
      <c r="AJ127" s="130">
        <f t="shared" si="15"/>
        <v>0</v>
      </c>
      <c r="AK127" s="131" t="str">
        <f>IFERROR(ROUND(SUM($X127:X127)/W127,3),"-")</f>
        <v>-</v>
      </c>
      <c r="AL127" s="146">
        <f t="shared" si="20"/>
        <v>107612</v>
      </c>
      <c r="AM127" s="35">
        <v>0</v>
      </c>
      <c r="AN127" s="35">
        <v>1</v>
      </c>
      <c r="AO127" s="35">
        <v>107611</v>
      </c>
      <c r="AP127" s="35">
        <v>0</v>
      </c>
      <c r="AQ127" s="35">
        <v>0</v>
      </c>
      <c r="AR127" s="129">
        <v>0</v>
      </c>
      <c r="AS127" s="8">
        <v>0</v>
      </c>
      <c r="AT127" s="8">
        <v>0</v>
      </c>
      <c r="AU127" s="8">
        <v>0</v>
      </c>
      <c r="AV127" s="8">
        <v>0</v>
      </c>
      <c r="AW127" s="152">
        <f t="shared" si="12"/>
        <v>1</v>
      </c>
      <c r="AX127" s="57"/>
      <c r="AY127" s="58" t="s">
        <v>25</v>
      </c>
      <c r="AZ127" s="155" t="s">
        <v>477</v>
      </c>
      <c r="BA127" s="187" t="s">
        <v>476</v>
      </c>
      <c r="BB127" s="75" t="str">
        <f t="shared" si="13"/>
        <v>SI</v>
      </c>
      <c r="BC127" s="76" t="str">
        <f t="shared" si="14"/>
        <v>NO</v>
      </c>
    </row>
    <row r="128" spans="1:55" ht="375" x14ac:dyDescent="0.25">
      <c r="A128" s="32">
        <v>30481309</v>
      </c>
      <c r="B128" s="24" t="s">
        <v>364</v>
      </c>
      <c r="C128" s="24" t="s">
        <v>234</v>
      </c>
      <c r="D128" s="25" t="s">
        <v>223</v>
      </c>
      <c r="E128" s="23" t="s">
        <v>34</v>
      </c>
      <c r="F128" s="24" t="s">
        <v>162</v>
      </c>
      <c r="G128" s="23" t="s">
        <v>22</v>
      </c>
      <c r="H128" s="78" t="s">
        <v>24</v>
      </c>
      <c r="I128" s="79">
        <v>282415</v>
      </c>
      <c r="J128" s="79">
        <v>1260</v>
      </c>
      <c r="K128" s="80">
        <f>J128/I128</f>
        <v>4.4615193952162596E-3</v>
      </c>
      <c r="L128" s="79">
        <v>15</v>
      </c>
      <c r="M128" s="78" t="s">
        <v>66</v>
      </c>
      <c r="N128" s="79">
        <v>15</v>
      </c>
      <c r="O128" s="78" t="s">
        <v>65</v>
      </c>
      <c r="P128" s="78" t="s">
        <v>64</v>
      </c>
      <c r="Q128" s="78" t="s">
        <v>68</v>
      </c>
      <c r="R128" s="82">
        <v>334210</v>
      </c>
      <c r="S128" s="83">
        <v>43447</v>
      </c>
      <c r="T128" s="83">
        <v>43747</v>
      </c>
      <c r="U128" s="84">
        <v>1</v>
      </c>
      <c r="V128" s="27" t="s">
        <v>262</v>
      </c>
      <c r="W128" s="205">
        <v>0</v>
      </c>
      <c r="X128" s="35"/>
      <c r="Y128" s="35"/>
      <c r="Z128" s="8"/>
      <c r="AA128" s="8"/>
      <c r="AB128" s="8"/>
      <c r="AC128" s="8"/>
      <c r="AD128" s="8"/>
      <c r="AE128" s="8"/>
      <c r="AF128" s="8"/>
      <c r="AG128" s="8"/>
      <c r="AH128" s="8"/>
      <c r="AI128" s="8"/>
      <c r="AJ128" s="130">
        <f t="shared" si="15"/>
        <v>0</v>
      </c>
      <c r="AK128" s="131" t="str">
        <f>IFERROR(ROUND(SUM($X128:X128)/W128,3),"-")</f>
        <v>-</v>
      </c>
      <c r="AL128" s="146">
        <f t="shared" si="20"/>
        <v>312315</v>
      </c>
      <c r="AM128" s="35">
        <v>0</v>
      </c>
      <c r="AN128" s="35">
        <v>1</v>
      </c>
      <c r="AO128" s="35">
        <v>312314</v>
      </c>
      <c r="AP128" s="35">
        <v>0</v>
      </c>
      <c r="AQ128" s="35">
        <v>0</v>
      </c>
      <c r="AR128" s="129">
        <v>0</v>
      </c>
      <c r="AS128" s="8">
        <v>0</v>
      </c>
      <c r="AT128" s="8">
        <v>0</v>
      </c>
      <c r="AU128" s="8">
        <v>0</v>
      </c>
      <c r="AV128" s="8">
        <v>0</v>
      </c>
      <c r="AW128" s="152">
        <f t="shared" si="12"/>
        <v>1</v>
      </c>
      <c r="AX128" s="57"/>
      <c r="AY128" s="58" t="s">
        <v>25</v>
      </c>
      <c r="AZ128" s="155" t="s">
        <v>477</v>
      </c>
      <c r="BA128" s="187" t="s">
        <v>476</v>
      </c>
      <c r="BB128" s="75" t="str">
        <f t="shared" si="13"/>
        <v>SI</v>
      </c>
      <c r="BC128" s="76" t="str">
        <f t="shared" si="14"/>
        <v>NO</v>
      </c>
    </row>
    <row r="129" spans="1:55" ht="105" x14ac:dyDescent="0.25">
      <c r="A129" s="32">
        <v>30481309</v>
      </c>
      <c r="B129" s="24" t="s">
        <v>365</v>
      </c>
      <c r="C129" s="24" t="s">
        <v>234</v>
      </c>
      <c r="D129" s="25" t="s">
        <v>223</v>
      </c>
      <c r="E129" s="23" t="s">
        <v>62</v>
      </c>
      <c r="F129" s="23" t="s">
        <v>68</v>
      </c>
      <c r="G129" s="23" t="s">
        <v>22</v>
      </c>
      <c r="H129" s="79" t="s">
        <v>68</v>
      </c>
      <c r="I129" s="79" t="s">
        <v>68</v>
      </c>
      <c r="J129" s="79" t="s">
        <v>68</v>
      </c>
      <c r="K129" s="84" t="s">
        <v>68</v>
      </c>
      <c r="L129" s="79" t="s">
        <v>68</v>
      </c>
      <c r="M129" s="78" t="s">
        <v>63</v>
      </c>
      <c r="N129" s="79" t="s">
        <v>68</v>
      </c>
      <c r="O129" s="193" t="s">
        <v>3</v>
      </c>
      <c r="P129" s="193" t="s">
        <v>61</v>
      </c>
      <c r="Q129" s="78" t="s">
        <v>68</v>
      </c>
      <c r="R129" s="82">
        <v>214577</v>
      </c>
      <c r="S129" s="83">
        <v>43430</v>
      </c>
      <c r="T129" s="162">
        <v>43795</v>
      </c>
      <c r="U129" s="84">
        <v>1</v>
      </c>
      <c r="V129" s="27" t="s">
        <v>262</v>
      </c>
      <c r="W129" s="205">
        <v>0</v>
      </c>
      <c r="X129" s="35"/>
      <c r="Y129" s="35"/>
      <c r="Z129" s="8"/>
      <c r="AA129" s="8"/>
      <c r="AB129" s="8"/>
      <c r="AC129" s="8"/>
      <c r="AD129" s="8"/>
      <c r="AE129" s="8"/>
      <c r="AF129" s="8"/>
      <c r="AG129" s="8"/>
      <c r="AH129" s="8"/>
      <c r="AI129" s="8"/>
      <c r="AJ129" s="130">
        <f t="shared" si="15"/>
        <v>0</v>
      </c>
      <c r="AK129" s="131" t="str">
        <f>IFERROR(ROUND(SUM($X129:X129)/W129,3),"-")</f>
        <v>-</v>
      </c>
      <c r="AL129" s="146">
        <f t="shared" si="20"/>
        <v>195612</v>
      </c>
      <c r="AM129" s="35">
        <v>0</v>
      </c>
      <c r="AN129" s="35">
        <v>0</v>
      </c>
      <c r="AO129" s="35">
        <v>195612</v>
      </c>
      <c r="AP129" s="35">
        <v>0</v>
      </c>
      <c r="AQ129" s="35">
        <v>0</v>
      </c>
      <c r="AR129" s="129">
        <v>0</v>
      </c>
      <c r="AS129" s="8">
        <v>0</v>
      </c>
      <c r="AT129" s="8">
        <v>0</v>
      </c>
      <c r="AU129" s="8">
        <v>0</v>
      </c>
      <c r="AV129" s="8">
        <v>0</v>
      </c>
      <c r="AW129" s="152">
        <f t="shared" si="12"/>
        <v>1</v>
      </c>
      <c r="AX129" s="31"/>
      <c r="AY129" s="58" t="s">
        <v>25</v>
      </c>
      <c r="AZ129" s="155" t="s">
        <v>477</v>
      </c>
      <c r="BA129" s="187" t="s">
        <v>476</v>
      </c>
      <c r="BB129" s="75" t="str">
        <f t="shared" si="13"/>
        <v>SI</v>
      </c>
      <c r="BC129" s="76" t="str">
        <f t="shared" si="14"/>
        <v>NO</v>
      </c>
    </row>
    <row r="130" spans="1:55" ht="150" x14ac:dyDescent="0.25">
      <c r="A130" s="32">
        <v>30481309</v>
      </c>
      <c r="B130" s="28" t="s">
        <v>366</v>
      </c>
      <c r="C130" s="24" t="s">
        <v>234</v>
      </c>
      <c r="D130" s="25" t="s">
        <v>223</v>
      </c>
      <c r="E130" s="23" t="s">
        <v>62</v>
      </c>
      <c r="F130" s="23" t="s">
        <v>68</v>
      </c>
      <c r="G130" s="23" t="s">
        <v>22</v>
      </c>
      <c r="H130" s="79" t="s">
        <v>68</v>
      </c>
      <c r="I130" s="79" t="s">
        <v>68</v>
      </c>
      <c r="J130" s="79" t="s">
        <v>68</v>
      </c>
      <c r="K130" s="84" t="s">
        <v>68</v>
      </c>
      <c r="L130" s="79" t="s">
        <v>68</v>
      </c>
      <c r="M130" s="78" t="s">
        <v>63</v>
      </c>
      <c r="N130" s="79" t="s">
        <v>68</v>
      </c>
      <c r="O130" s="193" t="s">
        <v>3</v>
      </c>
      <c r="P130" s="193" t="s">
        <v>61</v>
      </c>
      <c r="Q130" s="78" t="s">
        <v>68</v>
      </c>
      <c r="R130" s="82">
        <v>215025</v>
      </c>
      <c r="S130" s="85">
        <v>43578</v>
      </c>
      <c r="T130" s="165">
        <v>43943</v>
      </c>
      <c r="U130" s="84">
        <v>1</v>
      </c>
      <c r="V130" s="27" t="s">
        <v>262</v>
      </c>
      <c r="W130" s="205">
        <v>0</v>
      </c>
      <c r="X130" s="35"/>
      <c r="Y130" s="35"/>
      <c r="Z130" s="8"/>
      <c r="AA130" s="8"/>
      <c r="AB130" s="8"/>
      <c r="AC130" s="8"/>
      <c r="AD130" s="8"/>
      <c r="AE130" s="8"/>
      <c r="AF130" s="8"/>
      <c r="AG130" s="8"/>
      <c r="AH130" s="8"/>
      <c r="AI130" s="8"/>
      <c r="AJ130" s="130">
        <f t="shared" si="15"/>
        <v>0</v>
      </c>
      <c r="AK130" s="131" t="str">
        <f>IFERROR(ROUND(SUM($X130:X130)/W130,3),"-")</f>
        <v>-</v>
      </c>
      <c r="AL130" s="146">
        <f t="shared" si="20"/>
        <v>217390</v>
      </c>
      <c r="AM130" s="35">
        <v>0</v>
      </c>
      <c r="AN130" s="35">
        <v>0</v>
      </c>
      <c r="AO130" s="35">
        <v>118694</v>
      </c>
      <c r="AP130" s="35">
        <v>98696</v>
      </c>
      <c r="AQ130" s="35">
        <v>0</v>
      </c>
      <c r="AR130" s="129">
        <v>0</v>
      </c>
      <c r="AS130" s="8">
        <v>0</v>
      </c>
      <c r="AT130" s="8">
        <v>0</v>
      </c>
      <c r="AU130" s="8">
        <v>0</v>
      </c>
      <c r="AV130" s="8">
        <v>0</v>
      </c>
      <c r="AW130" s="152">
        <f t="shared" si="12"/>
        <v>1</v>
      </c>
      <c r="AX130" s="31"/>
      <c r="AY130" s="58" t="s">
        <v>25</v>
      </c>
      <c r="AZ130" s="155" t="s">
        <v>477</v>
      </c>
      <c r="BA130" s="187" t="s">
        <v>476</v>
      </c>
      <c r="BB130" s="75" t="str">
        <f t="shared" si="13"/>
        <v>SI</v>
      </c>
      <c r="BC130" s="76" t="str">
        <f t="shared" si="14"/>
        <v>NO</v>
      </c>
    </row>
    <row r="131" spans="1:55" ht="105" x14ac:dyDescent="0.25">
      <c r="A131" s="32">
        <v>30481309</v>
      </c>
      <c r="B131" s="28" t="s">
        <v>367</v>
      </c>
      <c r="C131" s="24" t="s">
        <v>234</v>
      </c>
      <c r="D131" s="25" t="s">
        <v>33</v>
      </c>
      <c r="E131" s="23" t="s">
        <v>62</v>
      </c>
      <c r="F131" s="23" t="s">
        <v>68</v>
      </c>
      <c r="G131" s="23" t="s">
        <v>22</v>
      </c>
      <c r="H131" s="94" t="s">
        <v>68</v>
      </c>
      <c r="I131" s="94" t="s">
        <v>68</v>
      </c>
      <c r="J131" s="94" t="s">
        <v>68</v>
      </c>
      <c r="K131" s="95" t="s">
        <v>68</v>
      </c>
      <c r="L131" s="94" t="s">
        <v>68</v>
      </c>
      <c r="M131" s="96" t="s">
        <v>63</v>
      </c>
      <c r="N131" s="94" t="s">
        <v>68</v>
      </c>
      <c r="O131" s="194" t="s">
        <v>3</v>
      </c>
      <c r="P131" s="194" t="s">
        <v>61</v>
      </c>
      <c r="Q131" s="96" t="s">
        <v>68</v>
      </c>
      <c r="R131" s="97">
        <v>199832</v>
      </c>
      <c r="S131" s="98">
        <v>43439</v>
      </c>
      <c r="T131" s="195">
        <v>43804</v>
      </c>
      <c r="U131" s="95">
        <v>1</v>
      </c>
      <c r="V131" s="27" t="s">
        <v>262</v>
      </c>
      <c r="W131" s="205">
        <v>0</v>
      </c>
      <c r="X131" s="35"/>
      <c r="Y131" s="35"/>
      <c r="Z131" s="8"/>
      <c r="AA131" s="8"/>
      <c r="AB131" s="8"/>
      <c r="AC131" s="8"/>
      <c r="AD131" s="8"/>
      <c r="AE131" s="8"/>
      <c r="AF131" s="8"/>
      <c r="AG131" s="8"/>
      <c r="AH131" s="8"/>
      <c r="AI131" s="8"/>
      <c r="AJ131" s="130">
        <f t="shared" si="15"/>
        <v>0</v>
      </c>
      <c r="AK131" s="131" t="str">
        <f>IFERROR(ROUND(SUM($X131:X131)/W131,3),"-")</f>
        <v>-</v>
      </c>
      <c r="AL131" s="146">
        <f t="shared" si="20"/>
        <v>184340</v>
      </c>
      <c r="AM131" s="35">
        <v>0</v>
      </c>
      <c r="AN131" s="35">
        <v>0</v>
      </c>
      <c r="AO131" s="35">
        <v>175220</v>
      </c>
      <c r="AP131" s="35">
        <v>9120</v>
      </c>
      <c r="AQ131" s="35">
        <v>0</v>
      </c>
      <c r="AR131" s="129">
        <v>0</v>
      </c>
      <c r="AS131" s="8">
        <v>0</v>
      </c>
      <c r="AT131" s="8">
        <v>0</v>
      </c>
      <c r="AU131" s="8">
        <v>0</v>
      </c>
      <c r="AV131" s="8">
        <v>0</v>
      </c>
      <c r="AW131" s="152">
        <f t="shared" si="12"/>
        <v>1</v>
      </c>
      <c r="AX131" s="31"/>
      <c r="AY131" s="58" t="s">
        <v>25</v>
      </c>
      <c r="AZ131" s="155" t="s">
        <v>477</v>
      </c>
      <c r="BA131" s="187" t="s">
        <v>476</v>
      </c>
      <c r="BB131" s="75" t="str">
        <f t="shared" si="13"/>
        <v>SI</v>
      </c>
      <c r="BC131" s="76" t="str">
        <f t="shared" si="14"/>
        <v>NO</v>
      </c>
    </row>
    <row r="132" spans="1:55" ht="60" x14ac:dyDescent="0.25">
      <c r="A132" s="43">
        <v>40002704</v>
      </c>
      <c r="B132" s="44" t="s">
        <v>206</v>
      </c>
      <c r="C132" s="44" t="s">
        <v>234</v>
      </c>
      <c r="D132" s="43" t="s">
        <v>43</v>
      </c>
      <c r="E132" s="45" t="s">
        <v>43</v>
      </c>
      <c r="F132" s="45" t="s">
        <v>68</v>
      </c>
      <c r="G132" s="45" t="s">
        <v>22</v>
      </c>
      <c r="H132" s="45" t="s">
        <v>24</v>
      </c>
      <c r="I132" s="86">
        <v>380036</v>
      </c>
      <c r="J132" s="86">
        <v>13788</v>
      </c>
      <c r="K132" s="87">
        <f t="shared" ref="K132:K142" si="24">J132/I132</f>
        <v>3.6280773400414697E-2</v>
      </c>
      <c r="L132" s="86">
        <v>61</v>
      </c>
      <c r="M132" s="45" t="s">
        <v>66</v>
      </c>
      <c r="N132" s="86">
        <v>269</v>
      </c>
      <c r="O132" s="45" t="s">
        <v>3</v>
      </c>
      <c r="P132" s="45" t="s">
        <v>3</v>
      </c>
      <c r="Q132" s="45" t="s">
        <v>68</v>
      </c>
      <c r="R132" s="48">
        <v>85216569</v>
      </c>
      <c r="S132" s="46">
        <v>43435</v>
      </c>
      <c r="T132" s="46">
        <v>46357</v>
      </c>
      <c r="U132" s="47">
        <v>0</v>
      </c>
      <c r="V132" s="46" t="s">
        <v>262</v>
      </c>
      <c r="W132" s="49">
        <v>719512</v>
      </c>
      <c r="X132" s="49">
        <f t="shared" ref="X132:AI132" si="25">SUM(X133:X151)</f>
        <v>0</v>
      </c>
      <c r="Y132" s="49">
        <f t="shared" si="25"/>
        <v>127239</v>
      </c>
      <c r="Z132" s="37">
        <f t="shared" si="25"/>
        <v>223500</v>
      </c>
      <c r="AA132" s="37">
        <f t="shared" si="25"/>
        <v>118347</v>
      </c>
      <c r="AB132" s="37">
        <f t="shared" si="25"/>
        <v>40000</v>
      </c>
      <c r="AC132" s="37">
        <f t="shared" si="25"/>
        <v>218776</v>
      </c>
      <c r="AD132" s="37">
        <f t="shared" si="25"/>
        <v>0</v>
      </c>
      <c r="AE132" s="37">
        <f t="shared" si="25"/>
        <v>0</v>
      </c>
      <c r="AF132" s="37">
        <f t="shared" si="25"/>
        <v>0</v>
      </c>
      <c r="AG132" s="37">
        <f t="shared" si="25"/>
        <v>0</v>
      </c>
      <c r="AH132" s="37">
        <f t="shared" si="25"/>
        <v>0</v>
      </c>
      <c r="AI132" s="37">
        <f t="shared" si="25"/>
        <v>0</v>
      </c>
      <c r="AJ132" s="130">
        <f t="shared" si="15"/>
        <v>727862</v>
      </c>
      <c r="AK132" s="131">
        <f>IFERROR(ROUND(SUM($X132:X132)/W132,3),"-")</f>
        <v>0</v>
      </c>
      <c r="AL132" s="49">
        <f t="shared" si="20"/>
        <v>56814708</v>
      </c>
      <c r="AM132" s="49">
        <v>0</v>
      </c>
      <c r="AN132" s="49">
        <v>6</v>
      </c>
      <c r="AO132" s="49">
        <v>1143491</v>
      </c>
      <c r="AP132" s="49">
        <v>3926075</v>
      </c>
      <c r="AQ132" s="49">
        <f>SUM(AQ133:AQ151)</f>
        <v>1817274</v>
      </c>
      <c r="AR132" s="37">
        <f>SUM(AR133:AR151)</f>
        <v>727862</v>
      </c>
      <c r="AS132" s="37">
        <v>12300000</v>
      </c>
      <c r="AT132" s="37">
        <v>12300000</v>
      </c>
      <c r="AU132" s="37">
        <v>12300000</v>
      </c>
      <c r="AV132" s="37">
        <v>12300000</v>
      </c>
      <c r="AW132" s="149">
        <f t="shared" si="12"/>
        <v>0.1212159006431926</v>
      </c>
      <c r="AX132" s="50"/>
      <c r="AY132" s="51" t="s">
        <v>25</v>
      </c>
      <c r="AZ132" s="156" t="s">
        <v>477</v>
      </c>
      <c r="BA132" s="187" t="s">
        <v>537</v>
      </c>
      <c r="BB132" s="75" t="str">
        <f t="shared" si="13"/>
        <v>SI</v>
      </c>
      <c r="BC132" s="76" t="str">
        <f t="shared" si="14"/>
        <v>NO</v>
      </c>
    </row>
    <row r="133" spans="1:55" ht="45" x14ac:dyDescent="0.25">
      <c r="A133" s="32">
        <v>40002704</v>
      </c>
      <c r="B133" s="24" t="s">
        <v>324</v>
      </c>
      <c r="C133" s="24" t="s">
        <v>234</v>
      </c>
      <c r="D133" s="25" t="s">
        <v>223</v>
      </c>
      <c r="E133" s="23" t="s">
        <v>122</v>
      </c>
      <c r="F133" s="56"/>
      <c r="G133" s="23" t="s">
        <v>22</v>
      </c>
      <c r="H133" s="99" t="s">
        <v>24</v>
      </c>
      <c r="I133" s="100">
        <v>24598</v>
      </c>
      <c r="J133" s="100">
        <v>4525</v>
      </c>
      <c r="K133" s="101">
        <f t="shared" si="24"/>
        <v>0.18395804536954224</v>
      </c>
      <c r="L133" s="100"/>
      <c r="M133" s="99" t="s">
        <v>66</v>
      </c>
      <c r="N133" s="100"/>
      <c r="O133" s="200" t="s">
        <v>3</v>
      </c>
      <c r="P133" s="200" t="s">
        <v>224</v>
      </c>
      <c r="Q133" s="99" t="s">
        <v>68</v>
      </c>
      <c r="R133" s="102">
        <v>436947</v>
      </c>
      <c r="S133" s="103" t="s">
        <v>68</v>
      </c>
      <c r="T133" s="197" t="s">
        <v>68</v>
      </c>
      <c r="U133" s="104" t="s">
        <v>68</v>
      </c>
      <c r="V133" s="27" t="s">
        <v>262</v>
      </c>
      <c r="W133" s="205">
        <v>0</v>
      </c>
      <c r="X133" s="35"/>
      <c r="Y133" s="35"/>
      <c r="Z133" s="8"/>
      <c r="AA133" s="8"/>
      <c r="AB133" s="8"/>
      <c r="AC133" s="8"/>
      <c r="AD133" s="8"/>
      <c r="AE133" s="8"/>
      <c r="AF133" s="8"/>
      <c r="AG133" s="8"/>
      <c r="AH133" s="8"/>
      <c r="AI133" s="8"/>
      <c r="AJ133" s="130">
        <f t="shared" si="15"/>
        <v>0</v>
      </c>
      <c r="AK133" s="131" t="str">
        <f>IFERROR(ROUND(SUM($X133:X133)/W133,3),"-")</f>
        <v>-</v>
      </c>
      <c r="AL133" s="146">
        <f t="shared" si="20"/>
        <v>0</v>
      </c>
      <c r="AM133" s="35">
        <v>0</v>
      </c>
      <c r="AN133" s="35">
        <v>0</v>
      </c>
      <c r="AO133" s="35">
        <v>0</v>
      </c>
      <c r="AP133" s="35">
        <v>0</v>
      </c>
      <c r="AQ133" s="35">
        <v>0</v>
      </c>
      <c r="AR133" s="129">
        <v>0</v>
      </c>
      <c r="AS133" s="8">
        <v>0</v>
      </c>
      <c r="AT133" s="8">
        <v>0</v>
      </c>
      <c r="AU133" s="8">
        <v>0</v>
      </c>
      <c r="AV133" s="8">
        <v>0</v>
      </c>
      <c r="AW133" s="152" t="str">
        <f t="shared" si="12"/>
        <v>-</v>
      </c>
      <c r="AX133" s="41"/>
      <c r="AY133" s="58" t="s">
        <v>24</v>
      </c>
      <c r="AZ133" s="155" t="s">
        <v>477</v>
      </c>
      <c r="BA133" s="187" t="s">
        <v>537</v>
      </c>
      <c r="BB133" s="75" t="str">
        <f t="shared" si="13"/>
        <v>SI</v>
      </c>
      <c r="BC133" s="76" t="str">
        <f t="shared" si="14"/>
        <v>NO</v>
      </c>
    </row>
    <row r="134" spans="1:55" ht="180" x14ac:dyDescent="0.25">
      <c r="A134" s="32">
        <v>40002704</v>
      </c>
      <c r="B134" s="24" t="s">
        <v>368</v>
      </c>
      <c r="C134" s="24" t="s">
        <v>234</v>
      </c>
      <c r="D134" s="25" t="s">
        <v>223</v>
      </c>
      <c r="E134" s="23" t="s">
        <v>119</v>
      </c>
      <c r="F134" s="56" t="s">
        <v>237</v>
      </c>
      <c r="G134" s="23" t="s">
        <v>22</v>
      </c>
      <c r="H134" s="78" t="s">
        <v>24</v>
      </c>
      <c r="I134" s="79">
        <v>11611</v>
      </c>
      <c r="J134" s="79">
        <v>756</v>
      </c>
      <c r="K134" s="80">
        <f t="shared" si="24"/>
        <v>6.5110670915511148E-2</v>
      </c>
      <c r="L134" s="79">
        <v>9</v>
      </c>
      <c r="M134" s="78" t="s">
        <v>66</v>
      </c>
      <c r="N134" s="79" t="s">
        <v>494</v>
      </c>
      <c r="O134" s="78" t="s">
        <v>3</v>
      </c>
      <c r="P134" s="78" t="s">
        <v>3</v>
      </c>
      <c r="Q134" s="78" t="s">
        <v>68</v>
      </c>
      <c r="R134" s="82">
        <v>513889</v>
      </c>
      <c r="S134" s="83">
        <v>44257</v>
      </c>
      <c r="T134" s="85">
        <v>44587</v>
      </c>
      <c r="U134" s="84">
        <v>0.5</v>
      </c>
      <c r="V134" s="27" t="s">
        <v>262</v>
      </c>
      <c r="W134" s="205">
        <v>406468</v>
      </c>
      <c r="X134" s="35">
        <v>0</v>
      </c>
      <c r="Y134" s="35">
        <v>107692</v>
      </c>
      <c r="Z134" s="8">
        <v>40000</v>
      </c>
      <c r="AA134" s="8">
        <v>0</v>
      </c>
      <c r="AB134" s="8">
        <v>40000</v>
      </c>
      <c r="AC134" s="8">
        <v>218776</v>
      </c>
      <c r="AD134" s="8">
        <v>0</v>
      </c>
      <c r="AE134" s="8">
        <v>0</v>
      </c>
      <c r="AF134" s="8">
        <v>0</v>
      </c>
      <c r="AG134" s="8">
        <v>0</v>
      </c>
      <c r="AH134" s="8">
        <v>0</v>
      </c>
      <c r="AI134" s="8">
        <v>0</v>
      </c>
      <c r="AJ134" s="130">
        <f t="shared" si="15"/>
        <v>406468</v>
      </c>
      <c r="AK134" s="131">
        <f>IFERROR(ROUND(SUM($X134:X134)/W134,3),"-")</f>
        <v>0</v>
      </c>
      <c r="AL134" s="146">
        <f t="shared" si="20"/>
        <v>683760</v>
      </c>
      <c r="AM134" s="35">
        <v>0</v>
      </c>
      <c r="AN134" s="35">
        <v>0</v>
      </c>
      <c r="AO134" s="35">
        <v>1</v>
      </c>
      <c r="AP134" s="35">
        <v>0</v>
      </c>
      <c r="AQ134" s="35">
        <v>277291</v>
      </c>
      <c r="AR134" s="129">
        <v>406468</v>
      </c>
      <c r="AS134" s="8">
        <v>0</v>
      </c>
      <c r="AT134" s="8">
        <v>0</v>
      </c>
      <c r="AU134" s="8">
        <v>0</v>
      </c>
      <c r="AV134" s="8">
        <v>0</v>
      </c>
      <c r="AW134" s="152">
        <f t="shared" si="12"/>
        <v>0.40553995553995553</v>
      </c>
      <c r="AX134" s="57" t="s">
        <v>556</v>
      </c>
      <c r="AY134" s="58" t="s">
        <v>24</v>
      </c>
      <c r="AZ134" s="155" t="s">
        <v>477</v>
      </c>
      <c r="BA134" s="187" t="s">
        <v>537</v>
      </c>
      <c r="BB134" s="75" t="str">
        <f t="shared" si="13"/>
        <v>SI</v>
      </c>
      <c r="BC134" s="76" t="str">
        <f t="shared" si="14"/>
        <v>NO</v>
      </c>
    </row>
    <row r="135" spans="1:55" ht="120" x14ac:dyDescent="0.25">
      <c r="A135" s="32">
        <v>40002704</v>
      </c>
      <c r="B135" s="24" t="s">
        <v>369</v>
      </c>
      <c r="C135" s="24" t="s">
        <v>234</v>
      </c>
      <c r="D135" s="25" t="s">
        <v>223</v>
      </c>
      <c r="E135" s="23" t="s">
        <v>119</v>
      </c>
      <c r="F135" s="56" t="s">
        <v>270</v>
      </c>
      <c r="G135" s="23" t="s">
        <v>22</v>
      </c>
      <c r="H135" s="78" t="s">
        <v>24</v>
      </c>
      <c r="I135" s="79">
        <v>11611</v>
      </c>
      <c r="J135" s="79"/>
      <c r="K135" s="80">
        <f t="shared" si="24"/>
        <v>0</v>
      </c>
      <c r="L135" s="79"/>
      <c r="M135" s="78" t="s">
        <v>66</v>
      </c>
      <c r="N135" s="79">
        <v>15</v>
      </c>
      <c r="O135" s="193" t="s">
        <v>65</v>
      </c>
      <c r="P135" s="193" t="s">
        <v>64</v>
      </c>
      <c r="Q135" s="78" t="s">
        <v>68</v>
      </c>
      <c r="R135" s="82">
        <v>483529</v>
      </c>
      <c r="S135" s="105">
        <v>43956</v>
      </c>
      <c r="T135" s="198">
        <v>44256</v>
      </c>
      <c r="U135" s="163">
        <v>1</v>
      </c>
      <c r="V135" s="27" t="s">
        <v>262</v>
      </c>
      <c r="W135" s="205">
        <v>0</v>
      </c>
      <c r="X135" s="35"/>
      <c r="Y135" s="35"/>
      <c r="Z135" s="8"/>
      <c r="AA135" s="8"/>
      <c r="AB135" s="8"/>
      <c r="AC135" s="8"/>
      <c r="AD135" s="8"/>
      <c r="AE135" s="8"/>
      <c r="AF135" s="8"/>
      <c r="AG135" s="8"/>
      <c r="AH135" s="8"/>
      <c r="AI135" s="8"/>
      <c r="AJ135" s="130">
        <f t="shared" si="15"/>
        <v>0</v>
      </c>
      <c r="AK135" s="131" t="str">
        <f>IFERROR(ROUND(SUM($X135:X135)/W135,3),"-")</f>
        <v>-</v>
      </c>
      <c r="AL135" s="146">
        <f t="shared" si="20"/>
        <v>600460</v>
      </c>
      <c r="AM135" s="35">
        <v>0</v>
      </c>
      <c r="AN135" s="35">
        <v>0</v>
      </c>
      <c r="AO135" s="35">
        <v>1</v>
      </c>
      <c r="AP135" s="35">
        <v>482408</v>
      </c>
      <c r="AQ135" s="35">
        <v>118051</v>
      </c>
      <c r="AR135" s="129">
        <v>0</v>
      </c>
      <c r="AS135" s="8">
        <v>0</v>
      </c>
      <c r="AT135" s="8">
        <v>0</v>
      </c>
      <c r="AU135" s="8">
        <v>0</v>
      </c>
      <c r="AV135" s="8">
        <v>0</v>
      </c>
      <c r="AW135" s="152">
        <f t="shared" si="12"/>
        <v>1</v>
      </c>
      <c r="AX135" s="57"/>
      <c r="AY135" s="58" t="s">
        <v>25</v>
      </c>
      <c r="AZ135" s="155" t="s">
        <v>477</v>
      </c>
      <c r="BA135" s="187" t="s">
        <v>537</v>
      </c>
      <c r="BB135" s="75" t="str">
        <f t="shared" si="13"/>
        <v>SI</v>
      </c>
      <c r="BC135" s="76" t="str">
        <f t="shared" si="14"/>
        <v>NO</v>
      </c>
    </row>
    <row r="136" spans="1:55" ht="409.5" x14ac:dyDescent="0.25">
      <c r="A136" s="32">
        <v>40002704</v>
      </c>
      <c r="B136" s="24" t="s">
        <v>325</v>
      </c>
      <c r="C136" s="24" t="s">
        <v>234</v>
      </c>
      <c r="D136" s="25" t="s">
        <v>223</v>
      </c>
      <c r="E136" s="23" t="s">
        <v>115</v>
      </c>
      <c r="F136" s="56" t="s">
        <v>191</v>
      </c>
      <c r="G136" s="23" t="s">
        <v>22</v>
      </c>
      <c r="H136" s="78" t="s">
        <v>24</v>
      </c>
      <c r="I136" s="79">
        <v>24606</v>
      </c>
      <c r="J136" s="79">
        <v>2376</v>
      </c>
      <c r="K136" s="80">
        <f t="shared" si="24"/>
        <v>9.6561814191660572E-2</v>
      </c>
      <c r="L136" s="79">
        <v>18</v>
      </c>
      <c r="M136" s="78" t="s">
        <v>66</v>
      </c>
      <c r="N136" s="79">
        <v>20</v>
      </c>
      <c r="O136" s="78" t="s">
        <v>65</v>
      </c>
      <c r="P136" s="78" t="s">
        <v>64</v>
      </c>
      <c r="Q136" s="78" t="s">
        <v>68</v>
      </c>
      <c r="R136" s="82">
        <v>430359</v>
      </c>
      <c r="S136" s="85">
        <v>43587</v>
      </c>
      <c r="T136" s="83">
        <v>43797</v>
      </c>
      <c r="U136" s="84">
        <v>1</v>
      </c>
      <c r="V136" s="27" t="s">
        <v>262</v>
      </c>
      <c r="W136" s="205">
        <v>0</v>
      </c>
      <c r="X136" s="35"/>
      <c r="Y136" s="35"/>
      <c r="Z136" s="8"/>
      <c r="AA136" s="8"/>
      <c r="AB136" s="8"/>
      <c r="AC136" s="8"/>
      <c r="AD136" s="8"/>
      <c r="AE136" s="8"/>
      <c r="AF136" s="8"/>
      <c r="AG136" s="8"/>
      <c r="AH136" s="8"/>
      <c r="AI136" s="8"/>
      <c r="AJ136" s="130">
        <f t="shared" si="15"/>
        <v>0</v>
      </c>
      <c r="AK136" s="131" t="str">
        <f>IFERROR(ROUND(SUM($X136:X136)/W136,3),"-")</f>
        <v>-</v>
      </c>
      <c r="AL136" s="146">
        <f t="shared" si="20"/>
        <v>381406</v>
      </c>
      <c r="AM136" s="35">
        <v>0</v>
      </c>
      <c r="AN136" s="35">
        <v>1</v>
      </c>
      <c r="AO136" s="35">
        <v>381405</v>
      </c>
      <c r="AP136" s="35">
        <v>0</v>
      </c>
      <c r="AQ136" s="35">
        <v>0</v>
      </c>
      <c r="AR136" s="129">
        <v>0</v>
      </c>
      <c r="AS136" s="8">
        <v>0</v>
      </c>
      <c r="AT136" s="8">
        <v>0</v>
      </c>
      <c r="AU136" s="8">
        <v>0</v>
      </c>
      <c r="AV136" s="8">
        <v>0</v>
      </c>
      <c r="AW136" s="152">
        <f t="shared" si="12"/>
        <v>1</v>
      </c>
      <c r="AX136" s="57"/>
      <c r="AY136" s="58" t="s">
        <v>25</v>
      </c>
      <c r="AZ136" s="155" t="s">
        <v>477</v>
      </c>
      <c r="BA136" s="187" t="s">
        <v>476</v>
      </c>
      <c r="BB136" s="75" t="str">
        <f t="shared" si="13"/>
        <v>SI</v>
      </c>
      <c r="BC136" s="76" t="str">
        <f t="shared" si="14"/>
        <v>NO</v>
      </c>
    </row>
    <row r="137" spans="1:55" ht="195" x14ac:dyDescent="0.25">
      <c r="A137" s="32">
        <v>40002704</v>
      </c>
      <c r="B137" s="24" t="s">
        <v>370</v>
      </c>
      <c r="C137" s="24" t="s">
        <v>234</v>
      </c>
      <c r="D137" s="25" t="s">
        <v>223</v>
      </c>
      <c r="E137" s="23" t="s">
        <v>120</v>
      </c>
      <c r="F137" s="56" t="s">
        <v>238</v>
      </c>
      <c r="G137" s="23" t="s">
        <v>22</v>
      </c>
      <c r="H137" s="78" t="s">
        <v>24</v>
      </c>
      <c r="I137" s="79">
        <v>11996</v>
      </c>
      <c r="J137" s="79">
        <v>896</v>
      </c>
      <c r="K137" s="80">
        <f t="shared" si="24"/>
        <v>7.4691563854618212E-2</v>
      </c>
      <c r="L137" s="79">
        <v>8</v>
      </c>
      <c r="M137" s="78" t="s">
        <v>66</v>
      </c>
      <c r="N137" s="79">
        <v>21.15</v>
      </c>
      <c r="O137" s="193" t="s">
        <v>3</v>
      </c>
      <c r="P137" s="193" t="s">
        <v>67</v>
      </c>
      <c r="Q137" s="78" t="s">
        <v>68</v>
      </c>
      <c r="R137" s="82">
        <v>711743</v>
      </c>
      <c r="S137" s="85">
        <v>43735</v>
      </c>
      <c r="T137" s="165">
        <v>43975</v>
      </c>
      <c r="U137" s="84">
        <v>0</v>
      </c>
      <c r="V137" s="27" t="s">
        <v>262</v>
      </c>
      <c r="W137" s="205">
        <v>0</v>
      </c>
      <c r="X137" s="35"/>
      <c r="Y137" s="35"/>
      <c r="Z137" s="8"/>
      <c r="AA137" s="8"/>
      <c r="AB137" s="8"/>
      <c r="AC137" s="8"/>
      <c r="AD137" s="8"/>
      <c r="AE137" s="8"/>
      <c r="AF137" s="8"/>
      <c r="AG137" s="8"/>
      <c r="AH137" s="8"/>
      <c r="AI137" s="8"/>
      <c r="AJ137" s="130">
        <f t="shared" si="15"/>
        <v>0</v>
      </c>
      <c r="AK137" s="131" t="str">
        <f>IFERROR(ROUND(SUM($X137:X137)/W137,3),"-")</f>
        <v>-</v>
      </c>
      <c r="AL137" s="146">
        <f t="shared" si="20"/>
        <v>47882</v>
      </c>
      <c r="AM137" s="35">
        <v>0</v>
      </c>
      <c r="AN137" s="35">
        <v>0</v>
      </c>
      <c r="AO137" s="35">
        <v>47881</v>
      </c>
      <c r="AP137" s="35">
        <v>1</v>
      </c>
      <c r="AQ137" s="35">
        <v>0</v>
      </c>
      <c r="AR137" s="129">
        <v>0</v>
      </c>
      <c r="AS137" s="8">
        <v>0</v>
      </c>
      <c r="AT137" s="8">
        <v>0</v>
      </c>
      <c r="AU137" s="8">
        <v>0</v>
      </c>
      <c r="AV137" s="8">
        <v>0</v>
      </c>
      <c r="AW137" s="152">
        <f t="shared" si="12"/>
        <v>1</v>
      </c>
      <c r="AX137" s="57"/>
      <c r="AY137" s="58" t="s">
        <v>24</v>
      </c>
      <c r="AZ137" s="155" t="s">
        <v>477</v>
      </c>
      <c r="BA137" s="187" t="s">
        <v>537</v>
      </c>
      <c r="BB137" s="75" t="str">
        <f t="shared" si="13"/>
        <v>SI</v>
      </c>
      <c r="BC137" s="76" t="str">
        <f t="shared" si="14"/>
        <v>NO</v>
      </c>
    </row>
    <row r="138" spans="1:55" ht="405" x14ac:dyDescent="0.25">
      <c r="A138" s="32">
        <v>40002704</v>
      </c>
      <c r="B138" s="24" t="s">
        <v>371</v>
      </c>
      <c r="C138" s="24" t="s">
        <v>234</v>
      </c>
      <c r="D138" s="25" t="s">
        <v>223</v>
      </c>
      <c r="E138" s="23" t="s">
        <v>121</v>
      </c>
      <c r="F138" s="56" t="s">
        <v>194</v>
      </c>
      <c r="G138" s="23" t="s">
        <v>22</v>
      </c>
      <c r="H138" s="78" t="s">
        <v>24</v>
      </c>
      <c r="I138" s="79">
        <v>76126</v>
      </c>
      <c r="J138" s="79">
        <v>1500</v>
      </c>
      <c r="K138" s="80">
        <f t="shared" si="24"/>
        <v>1.9704174657804167E-2</v>
      </c>
      <c r="L138" s="79">
        <v>15</v>
      </c>
      <c r="M138" s="78" t="s">
        <v>66</v>
      </c>
      <c r="N138" s="79">
        <v>22.39</v>
      </c>
      <c r="O138" s="78" t="s">
        <v>65</v>
      </c>
      <c r="P138" s="78" t="s">
        <v>64</v>
      </c>
      <c r="Q138" s="78" t="s">
        <v>68</v>
      </c>
      <c r="R138" s="82">
        <v>618132</v>
      </c>
      <c r="S138" s="85">
        <v>43795</v>
      </c>
      <c r="T138" s="85">
        <v>44095</v>
      </c>
      <c r="U138" s="84">
        <v>0.99780000000000002</v>
      </c>
      <c r="V138" s="27" t="s">
        <v>262</v>
      </c>
      <c r="W138" s="205">
        <v>0</v>
      </c>
      <c r="X138" s="35"/>
      <c r="Y138" s="35"/>
      <c r="Z138" s="8"/>
      <c r="AA138" s="8"/>
      <c r="AB138" s="8"/>
      <c r="AC138" s="8"/>
      <c r="AD138" s="8"/>
      <c r="AE138" s="8"/>
      <c r="AF138" s="8"/>
      <c r="AG138" s="8"/>
      <c r="AH138" s="8"/>
      <c r="AI138" s="8"/>
      <c r="AJ138" s="130">
        <f t="shared" si="15"/>
        <v>0</v>
      </c>
      <c r="AK138" s="131" t="str">
        <f>IFERROR(ROUND(SUM($X138:X138)/W138,3),"-")</f>
        <v>-</v>
      </c>
      <c r="AL138" s="146">
        <f t="shared" si="20"/>
        <v>496752</v>
      </c>
      <c r="AM138" s="35">
        <v>0</v>
      </c>
      <c r="AN138" s="35">
        <v>0</v>
      </c>
      <c r="AO138" s="35">
        <v>0</v>
      </c>
      <c r="AP138" s="35">
        <v>496752</v>
      </c>
      <c r="AQ138" s="35">
        <v>0</v>
      </c>
      <c r="AR138" s="129">
        <v>0</v>
      </c>
      <c r="AS138" s="8">
        <v>0</v>
      </c>
      <c r="AT138" s="8">
        <v>0</v>
      </c>
      <c r="AU138" s="8">
        <v>0</v>
      </c>
      <c r="AV138" s="8">
        <v>0</v>
      </c>
      <c r="AW138" s="152">
        <f t="shared" si="12"/>
        <v>1</v>
      </c>
      <c r="AX138" s="57"/>
      <c r="AY138" s="58" t="s">
        <v>25</v>
      </c>
      <c r="AZ138" s="155" t="s">
        <v>477</v>
      </c>
      <c r="BA138" s="187" t="s">
        <v>476</v>
      </c>
      <c r="BB138" s="75" t="str">
        <f t="shared" si="13"/>
        <v>SI</v>
      </c>
      <c r="BC138" s="76" t="str">
        <f t="shared" si="14"/>
        <v>NO</v>
      </c>
    </row>
    <row r="139" spans="1:55" ht="60" x14ac:dyDescent="0.25">
      <c r="A139" s="32">
        <v>40002704</v>
      </c>
      <c r="B139" s="24" t="s">
        <v>326</v>
      </c>
      <c r="C139" s="24" t="s">
        <v>234</v>
      </c>
      <c r="D139" s="25" t="s">
        <v>223</v>
      </c>
      <c r="E139" s="23" t="s">
        <v>121</v>
      </c>
      <c r="F139" s="56"/>
      <c r="G139" s="23" t="s">
        <v>22</v>
      </c>
      <c r="H139" s="78" t="s">
        <v>24</v>
      </c>
      <c r="I139" s="79">
        <v>76126</v>
      </c>
      <c r="J139" s="79">
        <v>6550</v>
      </c>
      <c r="K139" s="80">
        <f t="shared" si="24"/>
        <v>8.6041562672411531E-2</v>
      </c>
      <c r="L139" s="79"/>
      <c r="M139" s="78" t="s">
        <v>66</v>
      </c>
      <c r="N139" s="79"/>
      <c r="O139" s="78" t="s">
        <v>3</v>
      </c>
      <c r="P139" s="78" t="s">
        <v>224</v>
      </c>
      <c r="Q139" s="78" t="s">
        <v>68</v>
      </c>
      <c r="R139" s="82">
        <v>483529</v>
      </c>
      <c r="S139" s="85">
        <v>43738</v>
      </c>
      <c r="T139" s="85">
        <v>44926</v>
      </c>
      <c r="U139" s="84">
        <v>0</v>
      </c>
      <c r="V139" s="27" t="s">
        <v>262</v>
      </c>
      <c r="W139" s="205">
        <v>0</v>
      </c>
      <c r="X139" s="35"/>
      <c r="Y139" s="35"/>
      <c r="Z139" s="8"/>
      <c r="AA139" s="8"/>
      <c r="AB139" s="8"/>
      <c r="AC139" s="8"/>
      <c r="AD139" s="8"/>
      <c r="AE139" s="8"/>
      <c r="AF139" s="8"/>
      <c r="AG139" s="8"/>
      <c r="AH139" s="8"/>
      <c r="AI139" s="8"/>
      <c r="AJ139" s="130">
        <f t="shared" si="15"/>
        <v>0</v>
      </c>
      <c r="AK139" s="131" t="str">
        <f>IFERROR(ROUND(SUM($X139:X139)/W139,3),"-")</f>
        <v>-</v>
      </c>
      <c r="AL139" s="146">
        <f t="shared" si="20"/>
        <v>0</v>
      </c>
      <c r="AM139" s="35">
        <v>0</v>
      </c>
      <c r="AN139" s="35">
        <v>0</v>
      </c>
      <c r="AO139" s="35">
        <v>0</v>
      </c>
      <c r="AP139" s="35">
        <v>0</v>
      </c>
      <c r="AQ139" s="35">
        <v>0</v>
      </c>
      <c r="AR139" s="129">
        <v>0</v>
      </c>
      <c r="AS139" s="8">
        <v>0</v>
      </c>
      <c r="AT139" s="8">
        <v>0</v>
      </c>
      <c r="AU139" s="8">
        <v>0</v>
      </c>
      <c r="AV139" s="8">
        <v>0</v>
      </c>
      <c r="AW139" s="152" t="str">
        <f t="shared" si="12"/>
        <v>-</v>
      </c>
      <c r="AX139" s="41"/>
      <c r="AY139" s="58" t="s">
        <v>24</v>
      </c>
      <c r="AZ139" s="155" t="s">
        <v>477</v>
      </c>
      <c r="BA139" s="187" t="s">
        <v>537</v>
      </c>
      <c r="BB139" s="75" t="str">
        <f t="shared" si="13"/>
        <v>SI</v>
      </c>
      <c r="BC139" s="76" t="str">
        <f t="shared" si="14"/>
        <v>NO</v>
      </c>
    </row>
    <row r="140" spans="1:55" ht="409.5" x14ac:dyDescent="0.25">
      <c r="A140" s="32">
        <v>40002704</v>
      </c>
      <c r="B140" s="24" t="s">
        <v>372</v>
      </c>
      <c r="C140" s="24" t="s">
        <v>234</v>
      </c>
      <c r="D140" s="25" t="s">
        <v>223</v>
      </c>
      <c r="E140" s="23" t="s">
        <v>116</v>
      </c>
      <c r="F140" s="56" t="s">
        <v>159</v>
      </c>
      <c r="G140" s="23" t="s">
        <v>22</v>
      </c>
      <c r="H140" s="78" t="s">
        <v>24</v>
      </c>
      <c r="I140" s="79">
        <v>12450</v>
      </c>
      <c r="J140" s="79">
        <v>2112</v>
      </c>
      <c r="K140" s="80">
        <f t="shared" si="24"/>
        <v>0.16963855421686747</v>
      </c>
      <c r="L140" s="79">
        <v>24</v>
      </c>
      <c r="M140" s="78" t="s">
        <v>66</v>
      </c>
      <c r="N140" s="79">
        <v>20</v>
      </c>
      <c r="O140" s="78" t="s">
        <v>65</v>
      </c>
      <c r="P140" s="78" t="s">
        <v>64</v>
      </c>
      <c r="Q140" s="78" t="s">
        <v>68</v>
      </c>
      <c r="R140" s="82">
        <v>395604.66700000002</v>
      </c>
      <c r="S140" s="85">
        <v>43622</v>
      </c>
      <c r="T140" s="85">
        <v>43862</v>
      </c>
      <c r="U140" s="84">
        <v>0.63</v>
      </c>
      <c r="V140" s="27" t="s">
        <v>262</v>
      </c>
      <c r="W140" s="205">
        <v>0</v>
      </c>
      <c r="X140" s="35"/>
      <c r="Y140" s="35"/>
      <c r="Z140" s="8"/>
      <c r="AA140" s="8"/>
      <c r="AB140" s="8"/>
      <c r="AC140" s="220"/>
      <c r="AD140" s="8"/>
      <c r="AE140" s="8"/>
      <c r="AF140" s="8"/>
      <c r="AG140" s="8"/>
      <c r="AH140" s="8"/>
      <c r="AI140" s="8"/>
      <c r="AJ140" s="130">
        <f t="shared" si="15"/>
        <v>0</v>
      </c>
      <c r="AK140" s="131" t="str">
        <f>IFERROR(ROUND(SUM($X140:X140)/W140,3),"-")</f>
        <v>-</v>
      </c>
      <c r="AL140" s="146">
        <f t="shared" si="20"/>
        <v>359246</v>
      </c>
      <c r="AM140" s="35">
        <v>0</v>
      </c>
      <c r="AN140" s="35">
        <v>1</v>
      </c>
      <c r="AO140" s="35">
        <v>135211</v>
      </c>
      <c r="AP140" s="35">
        <v>224034</v>
      </c>
      <c r="AQ140" s="35">
        <v>0</v>
      </c>
      <c r="AR140" s="129">
        <v>0</v>
      </c>
      <c r="AS140" s="8">
        <v>0</v>
      </c>
      <c r="AT140" s="8">
        <v>0</v>
      </c>
      <c r="AU140" s="8">
        <v>0</v>
      </c>
      <c r="AV140" s="8">
        <v>0</v>
      </c>
      <c r="AW140" s="152">
        <f t="shared" si="12"/>
        <v>1</v>
      </c>
      <c r="AX140" s="57"/>
      <c r="AY140" s="58" t="s">
        <v>25</v>
      </c>
      <c r="AZ140" s="155" t="s">
        <v>477</v>
      </c>
      <c r="BA140" s="187" t="s">
        <v>476</v>
      </c>
      <c r="BB140" s="75" t="str">
        <f t="shared" si="13"/>
        <v>SI</v>
      </c>
      <c r="BC140" s="76" t="str">
        <f t="shared" si="14"/>
        <v>NO</v>
      </c>
    </row>
    <row r="141" spans="1:55" ht="409.5" x14ac:dyDescent="0.25">
      <c r="A141" s="32">
        <v>40002704</v>
      </c>
      <c r="B141" s="24" t="s">
        <v>373</v>
      </c>
      <c r="C141" s="24" t="s">
        <v>234</v>
      </c>
      <c r="D141" s="25" t="s">
        <v>223</v>
      </c>
      <c r="E141" s="23" t="s">
        <v>116</v>
      </c>
      <c r="F141" s="56" t="s">
        <v>158</v>
      </c>
      <c r="G141" s="23" t="s">
        <v>22</v>
      </c>
      <c r="H141" s="78" t="s">
        <v>24</v>
      </c>
      <c r="I141" s="79">
        <v>12450</v>
      </c>
      <c r="J141" s="79">
        <v>1496</v>
      </c>
      <c r="K141" s="80">
        <f t="shared" si="24"/>
        <v>0.12016064257028113</v>
      </c>
      <c r="L141" s="79">
        <v>17</v>
      </c>
      <c r="M141" s="78" t="s">
        <v>66</v>
      </c>
      <c r="N141" s="79">
        <v>20</v>
      </c>
      <c r="O141" s="78" t="s">
        <v>65</v>
      </c>
      <c r="P141" s="78" t="s">
        <v>64</v>
      </c>
      <c r="Q141" s="78" t="s">
        <v>68</v>
      </c>
      <c r="R141" s="82">
        <v>443238.65500000003</v>
      </c>
      <c r="S141" s="83">
        <v>43785</v>
      </c>
      <c r="T141" s="85">
        <v>44115</v>
      </c>
      <c r="U141" s="84">
        <v>1</v>
      </c>
      <c r="V141" s="27" t="s">
        <v>262</v>
      </c>
      <c r="W141" s="205">
        <v>0</v>
      </c>
      <c r="X141" s="35"/>
      <c r="Y141" s="35"/>
      <c r="Z141" s="8"/>
      <c r="AA141" s="8"/>
      <c r="AB141" s="8"/>
      <c r="AC141" s="8"/>
      <c r="AD141" s="8"/>
      <c r="AE141" s="8"/>
      <c r="AF141" s="8"/>
      <c r="AG141" s="8"/>
      <c r="AH141" s="8"/>
      <c r="AI141" s="8"/>
      <c r="AJ141" s="130">
        <f t="shared" si="15"/>
        <v>0</v>
      </c>
      <c r="AK141" s="131" t="str">
        <f>IFERROR(ROUND(SUM($X141:X141)/W141,3),"-")</f>
        <v>-</v>
      </c>
      <c r="AL141" s="146">
        <f t="shared" si="20"/>
        <v>650467</v>
      </c>
      <c r="AM141" s="35">
        <v>0</v>
      </c>
      <c r="AN141" s="35">
        <v>1</v>
      </c>
      <c r="AO141" s="35">
        <v>50248</v>
      </c>
      <c r="AP141" s="35">
        <v>551517</v>
      </c>
      <c r="AQ141" s="35">
        <v>48701</v>
      </c>
      <c r="AR141" s="129">
        <v>0</v>
      </c>
      <c r="AS141" s="8">
        <v>0</v>
      </c>
      <c r="AT141" s="8">
        <v>0</v>
      </c>
      <c r="AU141" s="8">
        <v>0</v>
      </c>
      <c r="AV141" s="8">
        <v>0</v>
      </c>
      <c r="AW141" s="152">
        <f t="shared" si="12"/>
        <v>1</v>
      </c>
      <c r="AX141" s="168"/>
      <c r="AY141" s="58" t="s">
        <v>25</v>
      </c>
      <c r="AZ141" s="155" t="s">
        <v>477</v>
      </c>
      <c r="BA141" s="187" t="s">
        <v>537</v>
      </c>
      <c r="BB141" s="75" t="str">
        <f t="shared" si="13"/>
        <v>SI</v>
      </c>
      <c r="BC141" s="76" t="str">
        <f t="shared" si="14"/>
        <v>NO</v>
      </c>
    </row>
    <row r="142" spans="1:55" ht="90" x14ac:dyDescent="0.25">
      <c r="A142" s="32">
        <v>40002704</v>
      </c>
      <c r="B142" s="24" t="s">
        <v>374</v>
      </c>
      <c r="C142" s="24" t="s">
        <v>234</v>
      </c>
      <c r="D142" s="25" t="s">
        <v>223</v>
      </c>
      <c r="E142" s="23" t="s">
        <v>117</v>
      </c>
      <c r="F142" s="56" t="s">
        <v>190</v>
      </c>
      <c r="G142" s="23" t="s">
        <v>22</v>
      </c>
      <c r="H142" s="78" t="s">
        <v>24</v>
      </c>
      <c r="I142" s="79">
        <v>9722</v>
      </c>
      <c r="J142" s="79">
        <v>216</v>
      </c>
      <c r="K142" s="80">
        <f t="shared" si="24"/>
        <v>2.2217650689158611E-2</v>
      </c>
      <c r="L142" s="79">
        <v>2</v>
      </c>
      <c r="M142" s="78" t="s">
        <v>66</v>
      </c>
      <c r="N142" s="79">
        <v>7</v>
      </c>
      <c r="O142" s="193" t="s">
        <v>3</v>
      </c>
      <c r="P142" s="193" t="s">
        <v>67</v>
      </c>
      <c r="Q142" s="78" t="s">
        <v>68</v>
      </c>
      <c r="R142" s="82">
        <v>288599.14</v>
      </c>
      <c r="S142" s="85">
        <v>43559</v>
      </c>
      <c r="T142" s="165">
        <v>43717</v>
      </c>
      <c r="U142" s="84">
        <v>0.91</v>
      </c>
      <c r="V142" s="27" t="s">
        <v>262</v>
      </c>
      <c r="W142" s="205">
        <v>0</v>
      </c>
      <c r="X142" s="35"/>
      <c r="Y142" s="35"/>
      <c r="Z142" s="8"/>
      <c r="AA142" s="8"/>
      <c r="AB142" s="8"/>
      <c r="AC142" s="8"/>
      <c r="AD142" s="8"/>
      <c r="AE142" s="8"/>
      <c r="AF142" s="8"/>
      <c r="AG142" s="8"/>
      <c r="AH142" s="8"/>
      <c r="AI142" s="8"/>
      <c r="AJ142" s="130">
        <f t="shared" si="15"/>
        <v>0</v>
      </c>
      <c r="AK142" s="131" t="str">
        <f>IFERROR(ROUND(SUM($X142:X142)/W142,3),"-")</f>
        <v>-</v>
      </c>
      <c r="AL142" s="146">
        <f t="shared" si="20"/>
        <v>341969</v>
      </c>
      <c r="AM142" s="35">
        <v>0</v>
      </c>
      <c r="AN142" s="35">
        <v>1</v>
      </c>
      <c r="AO142" s="35">
        <v>341968</v>
      </c>
      <c r="AP142" s="35">
        <v>0</v>
      </c>
      <c r="AQ142" s="35">
        <v>0</v>
      </c>
      <c r="AR142" s="129">
        <v>0</v>
      </c>
      <c r="AS142" s="8">
        <v>0</v>
      </c>
      <c r="AT142" s="8">
        <v>0</v>
      </c>
      <c r="AU142" s="8">
        <v>0</v>
      </c>
      <c r="AV142" s="8">
        <v>0</v>
      </c>
      <c r="AW142" s="152">
        <f t="shared" si="12"/>
        <v>1</v>
      </c>
      <c r="AX142" s="57"/>
      <c r="AY142" s="58" t="s">
        <v>24</v>
      </c>
      <c r="AZ142" s="155" t="s">
        <v>477</v>
      </c>
      <c r="BA142" s="187" t="s">
        <v>537</v>
      </c>
      <c r="BB142" s="75" t="str">
        <f t="shared" si="13"/>
        <v>SI</v>
      </c>
      <c r="BC142" s="76" t="str">
        <f t="shared" si="14"/>
        <v>NO</v>
      </c>
    </row>
    <row r="143" spans="1:55" ht="75" x14ac:dyDescent="0.25">
      <c r="A143" s="32">
        <v>40002704</v>
      </c>
      <c r="B143" s="24" t="s">
        <v>348</v>
      </c>
      <c r="C143" s="24" t="s">
        <v>234</v>
      </c>
      <c r="D143" s="25" t="s">
        <v>223</v>
      </c>
      <c r="E143" s="23" t="s">
        <v>62</v>
      </c>
      <c r="F143" s="56" t="s">
        <v>68</v>
      </c>
      <c r="G143" s="23" t="s">
        <v>22</v>
      </c>
      <c r="H143" s="79" t="s">
        <v>68</v>
      </c>
      <c r="I143" s="79" t="s">
        <v>68</v>
      </c>
      <c r="J143" s="79" t="s">
        <v>68</v>
      </c>
      <c r="K143" s="84" t="s">
        <v>68</v>
      </c>
      <c r="L143" s="79" t="s">
        <v>68</v>
      </c>
      <c r="M143" s="78" t="s">
        <v>63</v>
      </c>
      <c r="N143" s="79" t="s">
        <v>68</v>
      </c>
      <c r="O143" s="193" t="s">
        <v>3</v>
      </c>
      <c r="P143" s="193" t="s">
        <v>61</v>
      </c>
      <c r="Q143" s="78" t="s">
        <v>68</v>
      </c>
      <c r="R143" s="82">
        <v>210046</v>
      </c>
      <c r="S143" s="85">
        <v>43708</v>
      </c>
      <c r="T143" s="165">
        <v>44073</v>
      </c>
      <c r="U143" s="84">
        <v>1</v>
      </c>
      <c r="V143" s="27" t="s">
        <v>262</v>
      </c>
      <c r="W143" s="205">
        <v>0</v>
      </c>
      <c r="X143" s="35"/>
      <c r="Y143" s="35"/>
      <c r="Z143" s="8"/>
      <c r="AA143" s="8"/>
      <c r="AB143" s="8"/>
      <c r="AC143" s="8"/>
      <c r="AD143" s="8"/>
      <c r="AE143" s="8"/>
      <c r="AF143" s="8"/>
      <c r="AG143" s="8"/>
      <c r="AH143" s="8"/>
      <c r="AI143" s="8"/>
      <c r="AJ143" s="130">
        <f t="shared" si="15"/>
        <v>0</v>
      </c>
      <c r="AK143" s="131" t="str">
        <f>IFERROR(ROUND(SUM($X143:X143)/W143,3),"-")</f>
        <v>-</v>
      </c>
      <c r="AL143" s="146">
        <f t="shared" si="20"/>
        <v>200000</v>
      </c>
      <c r="AM143" s="35">
        <v>0</v>
      </c>
      <c r="AN143" s="35">
        <v>1</v>
      </c>
      <c r="AO143" s="35">
        <v>57999</v>
      </c>
      <c r="AP143" s="35">
        <v>142000</v>
      </c>
      <c r="AQ143" s="35">
        <v>0</v>
      </c>
      <c r="AR143" s="129">
        <v>0</v>
      </c>
      <c r="AS143" s="8">
        <v>0</v>
      </c>
      <c r="AT143" s="8">
        <v>0</v>
      </c>
      <c r="AU143" s="8">
        <v>0</v>
      </c>
      <c r="AV143" s="8">
        <v>0</v>
      </c>
      <c r="AW143" s="152">
        <f t="shared" ref="AW143:AW206" si="26">+IFERROR((SUM(AM143:AQ143)+SUM(X143:X143))/AL143,"-")</f>
        <v>1</v>
      </c>
      <c r="AX143" s="31"/>
      <c r="AY143" s="58" t="s">
        <v>25</v>
      </c>
      <c r="AZ143" s="155" t="s">
        <v>477</v>
      </c>
      <c r="BA143" s="187" t="s">
        <v>476</v>
      </c>
      <c r="BB143" s="75" t="str">
        <f t="shared" ref="BB143:BB206" si="27">IF(AJ143=AR143,"SI",IF(AR143&lt;&gt;AJ143,"JUSTIFICAR DIFERENCIA"))</f>
        <v>SI</v>
      </c>
      <c r="BC143" s="76" t="str">
        <f t="shared" ref="BC143:BC206" si="28">IF(AR143&lt;&gt;AJ143,AR143-AJ143,"NO")</f>
        <v>NO</v>
      </c>
    </row>
    <row r="144" spans="1:55" ht="409.5" x14ac:dyDescent="0.25">
      <c r="A144" s="32">
        <v>40002704</v>
      </c>
      <c r="B144" s="24" t="s">
        <v>375</v>
      </c>
      <c r="C144" s="24" t="s">
        <v>234</v>
      </c>
      <c r="D144" s="25" t="s">
        <v>223</v>
      </c>
      <c r="E144" s="23" t="s">
        <v>118</v>
      </c>
      <c r="F144" s="56" t="s">
        <v>195</v>
      </c>
      <c r="G144" s="23" t="s">
        <v>22</v>
      </c>
      <c r="H144" s="78" t="s">
        <v>24</v>
      </c>
      <c r="I144" s="79">
        <v>55478</v>
      </c>
      <c r="J144" s="79">
        <v>1512</v>
      </c>
      <c r="K144" s="80">
        <f>J144/I144</f>
        <v>2.7254046649122173E-2</v>
      </c>
      <c r="L144" s="79">
        <v>21</v>
      </c>
      <c r="M144" s="78" t="s">
        <v>66</v>
      </c>
      <c r="N144" s="79">
        <v>29</v>
      </c>
      <c r="O144" s="78" t="s">
        <v>65</v>
      </c>
      <c r="P144" s="78" t="s">
        <v>64</v>
      </c>
      <c r="Q144" s="78" t="s">
        <v>68</v>
      </c>
      <c r="R144" s="82">
        <v>716323</v>
      </c>
      <c r="S144" s="85">
        <v>43850</v>
      </c>
      <c r="T144" s="85">
        <v>44135</v>
      </c>
      <c r="U144" s="84">
        <v>1</v>
      </c>
      <c r="V144" s="27" t="s">
        <v>262</v>
      </c>
      <c r="W144" s="205">
        <v>0</v>
      </c>
      <c r="X144" s="35"/>
      <c r="Y144" s="35"/>
      <c r="Z144" s="8"/>
      <c r="AA144" s="8"/>
      <c r="AB144" s="8"/>
      <c r="AC144" s="8"/>
      <c r="AD144" s="8"/>
      <c r="AE144" s="8"/>
      <c r="AF144" s="8"/>
      <c r="AG144" s="8"/>
      <c r="AH144" s="8"/>
      <c r="AI144" s="8"/>
      <c r="AJ144" s="130">
        <f t="shared" ref="AJ144:AJ207" si="29">SUM(X144:AI144)</f>
        <v>0</v>
      </c>
      <c r="AK144" s="131" t="str">
        <f>IFERROR(ROUND(SUM($X144:X144)/W144,3),"-")</f>
        <v>-</v>
      </c>
      <c r="AL144" s="146">
        <f t="shared" si="20"/>
        <v>997091</v>
      </c>
      <c r="AM144" s="35">
        <v>0</v>
      </c>
      <c r="AN144" s="35">
        <v>0</v>
      </c>
      <c r="AO144" s="35">
        <v>69376</v>
      </c>
      <c r="AP144" s="35">
        <v>897592</v>
      </c>
      <c r="AQ144" s="35">
        <v>30123</v>
      </c>
      <c r="AR144" s="129">
        <v>0</v>
      </c>
      <c r="AS144" s="8">
        <v>0</v>
      </c>
      <c r="AT144" s="8">
        <v>0</v>
      </c>
      <c r="AU144" s="8">
        <v>0</v>
      </c>
      <c r="AV144" s="8">
        <v>0</v>
      </c>
      <c r="AW144" s="152">
        <f t="shared" si="26"/>
        <v>1</v>
      </c>
      <c r="AX144" s="57"/>
      <c r="AY144" s="58" t="s">
        <v>24</v>
      </c>
      <c r="AZ144" s="155" t="s">
        <v>477</v>
      </c>
      <c r="BA144" s="187" t="s">
        <v>537</v>
      </c>
      <c r="BB144" s="75" t="str">
        <f t="shared" si="27"/>
        <v>SI</v>
      </c>
      <c r="BC144" s="76" t="str">
        <f t="shared" si="28"/>
        <v>NO</v>
      </c>
    </row>
    <row r="145" spans="1:55" ht="75" x14ac:dyDescent="0.25">
      <c r="A145" s="32">
        <v>40002704</v>
      </c>
      <c r="B145" s="24" t="s">
        <v>349</v>
      </c>
      <c r="C145" s="24" t="s">
        <v>234</v>
      </c>
      <c r="D145" s="25" t="s">
        <v>33</v>
      </c>
      <c r="E145" s="23" t="s">
        <v>62</v>
      </c>
      <c r="F145" s="56" t="s">
        <v>68</v>
      </c>
      <c r="G145" s="23" t="s">
        <v>22</v>
      </c>
      <c r="H145" s="79" t="s">
        <v>68</v>
      </c>
      <c r="I145" s="79" t="s">
        <v>68</v>
      </c>
      <c r="J145" s="79" t="s">
        <v>68</v>
      </c>
      <c r="K145" s="84" t="s">
        <v>68</v>
      </c>
      <c r="L145" s="79" t="s">
        <v>68</v>
      </c>
      <c r="M145" s="78" t="s">
        <v>63</v>
      </c>
      <c r="N145" s="79" t="s">
        <v>68</v>
      </c>
      <c r="O145" s="193" t="s">
        <v>3</v>
      </c>
      <c r="P145" s="193" t="s">
        <v>61</v>
      </c>
      <c r="Q145" s="78" t="s">
        <v>68</v>
      </c>
      <c r="R145" s="82">
        <v>214321</v>
      </c>
      <c r="S145" s="85">
        <v>43708</v>
      </c>
      <c r="T145" s="165">
        <v>44073</v>
      </c>
      <c r="U145" s="84">
        <v>1</v>
      </c>
      <c r="V145" s="27" t="s">
        <v>262</v>
      </c>
      <c r="W145" s="205">
        <v>0</v>
      </c>
      <c r="X145" s="35"/>
      <c r="Y145" s="35"/>
      <c r="Z145" s="8"/>
      <c r="AA145" s="8"/>
      <c r="AB145" s="8"/>
      <c r="AC145" s="8"/>
      <c r="AD145" s="8"/>
      <c r="AE145" s="8"/>
      <c r="AF145" s="8"/>
      <c r="AG145" s="8"/>
      <c r="AH145" s="8"/>
      <c r="AI145" s="8"/>
      <c r="AJ145" s="130">
        <f t="shared" si="29"/>
        <v>0</v>
      </c>
      <c r="AK145" s="131" t="str">
        <f>IFERROR(ROUND(SUM($X145:X145)/W145,3),"-")</f>
        <v>-</v>
      </c>
      <c r="AL145" s="146">
        <f t="shared" si="20"/>
        <v>220000</v>
      </c>
      <c r="AM145" s="35">
        <v>0</v>
      </c>
      <c r="AN145" s="35">
        <v>1</v>
      </c>
      <c r="AO145" s="35">
        <v>59399</v>
      </c>
      <c r="AP145" s="35">
        <v>160600</v>
      </c>
      <c r="AQ145" s="35">
        <v>0</v>
      </c>
      <c r="AR145" s="129">
        <v>0</v>
      </c>
      <c r="AS145" s="8">
        <v>0</v>
      </c>
      <c r="AT145" s="8">
        <v>0</v>
      </c>
      <c r="AU145" s="8">
        <v>0</v>
      </c>
      <c r="AV145" s="8">
        <v>0</v>
      </c>
      <c r="AW145" s="152">
        <f t="shared" si="26"/>
        <v>1</v>
      </c>
      <c r="AX145" s="31"/>
      <c r="AY145" s="58" t="s">
        <v>25</v>
      </c>
      <c r="AZ145" s="155" t="s">
        <v>477</v>
      </c>
      <c r="BA145" s="187" t="s">
        <v>476</v>
      </c>
      <c r="BB145" s="75" t="str">
        <f t="shared" si="27"/>
        <v>SI</v>
      </c>
      <c r="BC145" s="76" t="str">
        <f t="shared" si="28"/>
        <v>NO</v>
      </c>
    </row>
    <row r="146" spans="1:55" ht="315" x14ac:dyDescent="0.25">
      <c r="A146" s="32">
        <v>40002704</v>
      </c>
      <c r="B146" s="24" t="s">
        <v>376</v>
      </c>
      <c r="C146" s="24" t="s">
        <v>234</v>
      </c>
      <c r="D146" s="25" t="s">
        <v>33</v>
      </c>
      <c r="E146" s="23" t="s">
        <v>59</v>
      </c>
      <c r="F146" s="56" t="s">
        <v>269</v>
      </c>
      <c r="G146" s="23" t="s">
        <v>22</v>
      </c>
      <c r="H146" s="78" t="s">
        <v>24</v>
      </c>
      <c r="I146" s="79">
        <v>53262</v>
      </c>
      <c r="J146" s="79">
        <v>2924</v>
      </c>
      <c r="K146" s="80">
        <f>J146/I146</f>
        <v>5.4898426645638543E-2</v>
      </c>
      <c r="L146" s="79">
        <v>17</v>
      </c>
      <c r="M146" s="78" t="s">
        <v>66</v>
      </c>
      <c r="N146" s="79">
        <v>29.45</v>
      </c>
      <c r="O146" s="78" t="s">
        <v>65</v>
      </c>
      <c r="P146" s="78" t="s">
        <v>64</v>
      </c>
      <c r="Q146" s="78" t="s">
        <v>68</v>
      </c>
      <c r="R146" s="82">
        <v>1198097</v>
      </c>
      <c r="S146" s="85">
        <v>43991</v>
      </c>
      <c r="T146" s="85">
        <v>44381</v>
      </c>
      <c r="U146" s="84">
        <v>1</v>
      </c>
      <c r="V146" s="27" t="s">
        <v>262</v>
      </c>
      <c r="W146" s="205">
        <v>0</v>
      </c>
      <c r="X146" s="35"/>
      <c r="Y146" s="35"/>
      <c r="Z146" s="8"/>
      <c r="AA146" s="8"/>
      <c r="AB146" s="8"/>
      <c r="AC146" s="8"/>
      <c r="AD146" s="8"/>
      <c r="AE146" s="8"/>
      <c r="AF146" s="8"/>
      <c r="AG146" s="8"/>
      <c r="AH146" s="8"/>
      <c r="AI146" s="8"/>
      <c r="AJ146" s="130">
        <f t="shared" si="29"/>
        <v>0</v>
      </c>
      <c r="AK146" s="131" t="str">
        <f>IFERROR(ROUND(SUM($X146:X146)/W146,3),"-")</f>
        <v>-</v>
      </c>
      <c r="AL146" s="146">
        <f t="shared" si="20"/>
        <v>832365</v>
      </c>
      <c r="AM146" s="35">
        <v>0</v>
      </c>
      <c r="AN146" s="35">
        <v>0</v>
      </c>
      <c r="AO146" s="35">
        <v>1</v>
      </c>
      <c r="AP146" s="35">
        <v>723541</v>
      </c>
      <c r="AQ146" s="35">
        <v>108823</v>
      </c>
      <c r="AR146" s="129">
        <v>0</v>
      </c>
      <c r="AS146" s="8">
        <v>0</v>
      </c>
      <c r="AT146" s="8">
        <v>0</v>
      </c>
      <c r="AU146" s="8">
        <v>0</v>
      </c>
      <c r="AV146" s="8">
        <v>0</v>
      </c>
      <c r="AW146" s="152">
        <f t="shared" si="26"/>
        <v>1</v>
      </c>
      <c r="AX146" s="57"/>
      <c r="AY146" s="58" t="s">
        <v>25</v>
      </c>
      <c r="AZ146" s="155" t="s">
        <v>477</v>
      </c>
      <c r="BA146" s="187" t="s">
        <v>537</v>
      </c>
      <c r="BB146" s="75" t="str">
        <f t="shared" si="27"/>
        <v>SI</v>
      </c>
      <c r="BC146" s="76" t="str">
        <f t="shared" si="28"/>
        <v>NO</v>
      </c>
    </row>
    <row r="147" spans="1:55" ht="75" x14ac:dyDescent="0.25">
      <c r="A147" s="32">
        <v>40002704</v>
      </c>
      <c r="B147" s="24" t="s">
        <v>327</v>
      </c>
      <c r="C147" s="24" t="s">
        <v>234</v>
      </c>
      <c r="D147" s="25" t="s">
        <v>43</v>
      </c>
      <c r="E147" s="23" t="s">
        <v>62</v>
      </c>
      <c r="F147" s="56"/>
      <c r="G147" s="23" t="s">
        <v>22</v>
      </c>
      <c r="H147" s="78" t="s">
        <v>24</v>
      </c>
      <c r="I147" s="79" t="s">
        <v>68</v>
      </c>
      <c r="J147" s="79" t="s">
        <v>68</v>
      </c>
      <c r="K147" s="80" t="e">
        <f>J147/I147</f>
        <v>#VALUE!</v>
      </c>
      <c r="L147" s="79"/>
      <c r="M147" s="78" t="s">
        <v>66</v>
      </c>
      <c r="N147" s="79"/>
      <c r="O147" s="81" t="s">
        <v>3</v>
      </c>
      <c r="P147" s="78" t="s">
        <v>61</v>
      </c>
      <c r="Q147" s="78" t="s">
        <v>68</v>
      </c>
      <c r="R147" s="82">
        <v>300000</v>
      </c>
      <c r="S147" s="83">
        <v>44027</v>
      </c>
      <c r="T147" s="83">
        <v>44392</v>
      </c>
      <c r="U147" s="84">
        <v>0.94599999999999995</v>
      </c>
      <c r="V147" s="27" t="s">
        <v>262</v>
      </c>
      <c r="W147" s="205">
        <v>0</v>
      </c>
      <c r="X147" s="35"/>
      <c r="Y147" s="35"/>
      <c r="Z147" s="8"/>
      <c r="AA147" s="8"/>
      <c r="AB147" s="8"/>
      <c r="AC147" s="8"/>
      <c r="AD147" s="8"/>
      <c r="AE147" s="8"/>
      <c r="AF147" s="8"/>
      <c r="AG147" s="8"/>
      <c r="AH147" s="8"/>
      <c r="AI147" s="8"/>
      <c r="AJ147" s="130">
        <f t="shared" si="29"/>
        <v>0</v>
      </c>
      <c r="AK147" s="131" t="str">
        <f>IFERROR(ROUND(SUM($X147:X147)/W147,3),"-")</f>
        <v>-</v>
      </c>
      <c r="AL147" s="146">
        <f t="shared" si="20"/>
        <v>288582</v>
      </c>
      <c r="AM147" s="35">
        <v>0</v>
      </c>
      <c r="AN147" s="35">
        <v>0</v>
      </c>
      <c r="AO147" s="35">
        <v>1</v>
      </c>
      <c r="AP147" s="35">
        <v>93130</v>
      </c>
      <c r="AQ147" s="35">
        <v>195451</v>
      </c>
      <c r="AR147" s="129">
        <v>0</v>
      </c>
      <c r="AS147" s="8">
        <v>0</v>
      </c>
      <c r="AT147" s="8">
        <v>0</v>
      </c>
      <c r="AU147" s="8">
        <v>0</v>
      </c>
      <c r="AV147" s="8">
        <v>0</v>
      </c>
      <c r="AW147" s="152">
        <f t="shared" si="26"/>
        <v>1</v>
      </c>
      <c r="AX147" s="57" t="s">
        <v>547</v>
      </c>
      <c r="AY147" s="58" t="s">
        <v>25</v>
      </c>
      <c r="AZ147" s="155" t="s">
        <v>477</v>
      </c>
      <c r="BA147" s="187" t="s">
        <v>537</v>
      </c>
      <c r="BB147" s="75" t="str">
        <f t="shared" si="27"/>
        <v>SI</v>
      </c>
      <c r="BC147" s="76" t="str">
        <f t="shared" si="28"/>
        <v>NO</v>
      </c>
    </row>
    <row r="148" spans="1:55" ht="60" x14ac:dyDescent="0.25">
      <c r="A148" s="32">
        <v>40002704</v>
      </c>
      <c r="B148" s="24" t="s">
        <v>328</v>
      </c>
      <c r="C148" s="24" t="s">
        <v>234</v>
      </c>
      <c r="D148" s="25" t="s">
        <v>43</v>
      </c>
      <c r="E148" s="23" t="s">
        <v>62</v>
      </c>
      <c r="F148" s="56"/>
      <c r="G148" s="23" t="s">
        <v>22</v>
      </c>
      <c r="H148" s="78" t="s">
        <v>24</v>
      </c>
      <c r="I148" s="79" t="s">
        <v>68</v>
      </c>
      <c r="J148" s="79" t="s">
        <v>68</v>
      </c>
      <c r="K148" s="80"/>
      <c r="L148" s="79" t="s">
        <v>68</v>
      </c>
      <c r="M148" s="78" t="s">
        <v>66</v>
      </c>
      <c r="N148" s="79">
        <v>100</v>
      </c>
      <c r="O148" s="81" t="s">
        <v>219</v>
      </c>
      <c r="P148" s="78" t="s">
        <v>224</v>
      </c>
      <c r="Q148" s="78" t="s">
        <v>68</v>
      </c>
      <c r="R148" s="82">
        <v>1130000</v>
      </c>
      <c r="S148" s="83">
        <v>43770</v>
      </c>
      <c r="T148" s="83">
        <v>44136</v>
      </c>
      <c r="U148" s="84">
        <v>0</v>
      </c>
      <c r="V148" s="27" t="s">
        <v>262</v>
      </c>
      <c r="W148" s="205">
        <v>0</v>
      </c>
      <c r="X148" s="35"/>
      <c r="Y148" s="35"/>
      <c r="Z148" s="8"/>
      <c r="AA148" s="8"/>
      <c r="AB148" s="8"/>
      <c r="AC148" s="8"/>
      <c r="AD148" s="8"/>
      <c r="AE148" s="8"/>
      <c r="AF148" s="8"/>
      <c r="AG148" s="8"/>
      <c r="AH148" s="8"/>
      <c r="AI148" s="8"/>
      <c r="AJ148" s="130">
        <f t="shared" si="29"/>
        <v>0</v>
      </c>
      <c r="AK148" s="131" t="str">
        <f>IFERROR(ROUND(SUM($X148:X148)/W148,3),"-")</f>
        <v>-</v>
      </c>
      <c r="AL148" s="146">
        <f t="shared" si="20"/>
        <v>0</v>
      </c>
      <c r="AM148" s="35">
        <v>0</v>
      </c>
      <c r="AN148" s="35">
        <v>0</v>
      </c>
      <c r="AO148" s="35">
        <v>0</v>
      </c>
      <c r="AP148" s="35">
        <v>0</v>
      </c>
      <c r="AQ148" s="35">
        <v>0</v>
      </c>
      <c r="AR148" s="129">
        <v>0</v>
      </c>
      <c r="AS148" s="8">
        <v>0</v>
      </c>
      <c r="AT148" s="8">
        <v>0</v>
      </c>
      <c r="AU148" s="8">
        <v>0</v>
      </c>
      <c r="AV148" s="8">
        <v>0</v>
      </c>
      <c r="AW148" s="152" t="str">
        <f t="shared" si="26"/>
        <v>-</v>
      </c>
      <c r="AX148" s="41"/>
      <c r="AY148" s="58" t="s">
        <v>24</v>
      </c>
      <c r="AZ148" s="155" t="s">
        <v>477</v>
      </c>
      <c r="BA148" s="187" t="s">
        <v>537</v>
      </c>
      <c r="BB148" s="75" t="str">
        <f t="shared" si="27"/>
        <v>SI</v>
      </c>
      <c r="BC148" s="76" t="str">
        <f t="shared" si="28"/>
        <v>NO</v>
      </c>
    </row>
    <row r="149" spans="1:55" ht="345" x14ac:dyDescent="0.25">
      <c r="A149" s="32">
        <v>40002704</v>
      </c>
      <c r="B149" s="24" t="s">
        <v>377</v>
      </c>
      <c r="C149" s="24" t="s">
        <v>234</v>
      </c>
      <c r="D149" s="25" t="s">
        <v>33</v>
      </c>
      <c r="E149" s="23" t="s">
        <v>55</v>
      </c>
      <c r="F149" s="56" t="s">
        <v>274</v>
      </c>
      <c r="G149" s="23" t="s">
        <v>22</v>
      </c>
      <c r="H149" s="78" t="s">
        <v>24</v>
      </c>
      <c r="I149" s="79" t="s">
        <v>68</v>
      </c>
      <c r="J149" s="79" t="s">
        <v>68</v>
      </c>
      <c r="K149" s="80"/>
      <c r="L149" s="79">
        <v>8</v>
      </c>
      <c r="M149" s="78" t="s">
        <v>66</v>
      </c>
      <c r="N149" s="79">
        <v>14.7</v>
      </c>
      <c r="O149" s="81" t="s">
        <v>201</v>
      </c>
      <c r="P149" s="78" t="s">
        <v>224</v>
      </c>
      <c r="Q149" s="78" t="s">
        <v>68</v>
      </c>
      <c r="R149" s="82"/>
      <c r="S149" s="83">
        <v>44012</v>
      </c>
      <c r="T149" s="162">
        <v>44312</v>
      </c>
      <c r="U149" s="163">
        <v>0</v>
      </c>
      <c r="V149" s="29" t="s">
        <v>262</v>
      </c>
      <c r="W149" s="205">
        <v>0</v>
      </c>
      <c r="X149" s="35"/>
      <c r="Y149" s="35"/>
      <c r="Z149" s="8"/>
      <c r="AA149" s="8"/>
      <c r="AB149" s="8"/>
      <c r="AC149" s="8"/>
      <c r="AD149" s="8"/>
      <c r="AE149" s="8"/>
      <c r="AF149" s="8"/>
      <c r="AG149" s="8"/>
      <c r="AH149" s="8"/>
      <c r="AI149" s="8"/>
      <c r="AJ149" s="130">
        <f t="shared" si="29"/>
        <v>0</v>
      </c>
      <c r="AK149" s="131" t="str">
        <f>IFERROR(ROUND(SUM($X149:X149)/W149,3),"-")</f>
        <v>-</v>
      </c>
      <c r="AL149" s="146">
        <f t="shared" si="20"/>
        <v>154500</v>
      </c>
      <c r="AM149" s="35">
        <v>0</v>
      </c>
      <c r="AN149" s="35">
        <v>0</v>
      </c>
      <c r="AO149" s="35">
        <v>0</v>
      </c>
      <c r="AP149" s="35">
        <v>154500</v>
      </c>
      <c r="AQ149" s="35">
        <v>0</v>
      </c>
      <c r="AR149" s="129">
        <v>0</v>
      </c>
      <c r="AS149" s="8">
        <v>0</v>
      </c>
      <c r="AT149" s="8">
        <v>0</v>
      </c>
      <c r="AU149" s="8">
        <v>0</v>
      </c>
      <c r="AV149" s="8">
        <v>0</v>
      </c>
      <c r="AW149" s="152">
        <f t="shared" si="26"/>
        <v>1</v>
      </c>
      <c r="AX149" s="168"/>
      <c r="AY149" s="59" t="s">
        <v>24</v>
      </c>
      <c r="AZ149" s="155" t="s">
        <v>477</v>
      </c>
      <c r="BA149" s="187" t="s">
        <v>537</v>
      </c>
      <c r="BB149" s="75" t="str">
        <f t="shared" si="27"/>
        <v>SI</v>
      </c>
      <c r="BC149" s="76" t="str">
        <f t="shared" si="28"/>
        <v>NO</v>
      </c>
    </row>
    <row r="150" spans="1:55" ht="165" x14ac:dyDescent="0.25">
      <c r="A150" s="169">
        <v>40002704</v>
      </c>
      <c r="B150" s="171" t="s">
        <v>378</v>
      </c>
      <c r="C150" s="171" t="s">
        <v>234</v>
      </c>
      <c r="D150" s="188" t="s">
        <v>223</v>
      </c>
      <c r="E150" s="189" t="s">
        <v>120</v>
      </c>
      <c r="F150" s="189" t="s">
        <v>273</v>
      </c>
      <c r="G150" s="189" t="s">
        <v>22</v>
      </c>
      <c r="H150" s="190" t="s">
        <v>24</v>
      </c>
      <c r="I150" s="172" t="s">
        <v>68</v>
      </c>
      <c r="J150" s="172" t="s">
        <v>68</v>
      </c>
      <c r="K150" s="173"/>
      <c r="L150" s="172"/>
      <c r="M150" s="190" t="s">
        <v>66</v>
      </c>
      <c r="N150" s="172">
        <v>21.15</v>
      </c>
      <c r="O150" s="174" t="s">
        <v>3</v>
      </c>
      <c r="P150" s="190" t="s">
        <v>3</v>
      </c>
      <c r="Q150" s="190"/>
      <c r="R150" s="179"/>
      <c r="S150" s="176">
        <v>44250</v>
      </c>
      <c r="T150" s="176">
        <v>44490</v>
      </c>
      <c r="U150" s="177">
        <v>0.59</v>
      </c>
      <c r="V150" s="178" t="s">
        <v>262</v>
      </c>
      <c r="W150" s="179">
        <v>253082</v>
      </c>
      <c r="X150" s="180">
        <v>0</v>
      </c>
      <c r="Y150" s="180">
        <v>0</v>
      </c>
      <c r="Z150" s="181">
        <v>183500</v>
      </c>
      <c r="AA150" s="181">
        <v>69582</v>
      </c>
      <c r="AB150" s="181">
        <v>0</v>
      </c>
      <c r="AC150" s="181">
        <v>0</v>
      </c>
      <c r="AD150" s="181">
        <v>0</v>
      </c>
      <c r="AE150" s="181">
        <v>0</v>
      </c>
      <c r="AF150" s="181">
        <v>0</v>
      </c>
      <c r="AG150" s="181">
        <v>0</v>
      </c>
      <c r="AH150" s="181">
        <v>0</v>
      </c>
      <c r="AI150" s="181">
        <v>0</v>
      </c>
      <c r="AJ150" s="130">
        <f t="shared" si="29"/>
        <v>253082</v>
      </c>
      <c r="AK150" s="131">
        <f>IFERROR(ROUND(SUM($X150:X150)/W150,3),"-")</f>
        <v>0</v>
      </c>
      <c r="AL150" s="182">
        <f t="shared" si="20"/>
        <v>794719</v>
      </c>
      <c r="AM150" s="180">
        <v>0</v>
      </c>
      <c r="AN150" s="180">
        <v>0</v>
      </c>
      <c r="AO150" s="180">
        <v>0</v>
      </c>
      <c r="AP150" s="180">
        <v>0</v>
      </c>
      <c r="AQ150" s="180">
        <v>541637</v>
      </c>
      <c r="AR150" s="183">
        <v>253082</v>
      </c>
      <c r="AS150" s="181">
        <v>0</v>
      </c>
      <c r="AT150" s="181">
        <v>0</v>
      </c>
      <c r="AU150" s="181">
        <v>0</v>
      </c>
      <c r="AV150" s="181">
        <v>0</v>
      </c>
      <c r="AW150" s="184">
        <f t="shared" si="26"/>
        <v>0.68154530091768284</v>
      </c>
      <c r="AX150" s="185" t="s">
        <v>559</v>
      </c>
      <c r="AY150" s="186" t="s">
        <v>25</v>
      </c>
      <c r="AZ150" s="187" t="s">
        <v>477</v>
      </c>
      <c r="BA150" s="187" t="s">
        <v>537</v>
      </c>
      <c r="BB150" s="75" t="str">
        <f t="shared" si="27"/>
        <v>SI</v>
      </c>
      <c r="BC150" s="76" t="str">
        <f t="shared" si="28"/>
        <v>NO</v>
      </c>
    </row>
    <row r="151" spans="1:55" ht="345" x14ac:dyDescent="0.25">
      <c r="A151" s="169">
        <v>40002704</v>
      </c>
      <c r="B151" s="171" t="s">
        <v>329</v>
      </c>
      <c r="C151" s="171" t="s">
        <v>234</v>
      </c>
      <c r="D151" s="188" t="s">
        <v>33</v>
      </c>
      <c r="E151" s="189" t="s">
        <v>55</v>
      </c>
      <c r="F151" s="189" t="s">
        <v>274</v>
      </c>
      <c r="G151" s="189" t="s">
        <v>22</v>
      </c>
      <c r="H151" s="190" t="s">
        <v>24</v>
      </c>
      <c r="I151" s="172" t="s">
        <v>68</v>
      </c>
      <c r="J151" s="172" t="s">
        <v>68</v>
      </c>
      <c r="K151" s="173"/>
      <c r="L151" s="172"/>
      <c r="M151" s="190" t="s">
        <v>66</v>
      </c>
      <c r="N151" s="172">
        <v>14.458</v>
      </c>
      <c r="O151" s="174" t="s">
        <v>3</v>
      </c>
      <c r="P151" s="190" t="s">
        <v>3</v>
      </c>
      <c r="Q151" s="190"/>
      <c r="R151" s="179"/>
      <c r="S151" s="176">
        <v>44175</v>
      </c>
      <c r="T151" s="176">
        <v>44565</v>
      </c>
      <c r="U151" s="177">
        <v>0.32790000000000002</v>
      </c>
      <c r="V151" s="178" t="s">
        <v>262</v>
      </c>
      <c r="W151" s="179">
        <v>68312</v>
      </c>
      <c r="X151" s="180">
        <v>0</v>
      </c>
      <c r="Y151" s="180">
        <v>19547</v>
      </c>
      <c r="Z151" s="181">
        <v>0</v>
      </c>
      <c r="AA151" s="181">
        <v>48765</v>
      </c>
      <c r="AB151" s="181">
        <v>0</v>
      </c>
      <c r="AC151" s="181">
        <v>0</v>
      </c>
      <c r="AD151" s="181">
        <v>0</v>
      </c>
      <c r="AE151" s="181">
        <v>0</v>
      </c>
      <c r="AF151" s="181">
        <v>0</v>
      </c>
      <c r="AG151" s="181">
        <v>0</v>
      </c>
      <c r="AH151" s="181">
        <v>0</v>
      </c>
      <c r="AI151" s="181">
        <v>0</v>
      </c>
      <c r="AJ151" s="130">
        <f t="shared" si="29"/>
        <v>68312</v>
      </c>
      <c r="AK151" s="131">
        <f>IFERROR(ROUND(SUM($X151:X151)/W151,3),"-")</f>
        <v>0</v>
      </c>
      <c r="AL151" s="182">
        <f t="shared" si="20"/>
        <v>565509</v>
      </c>
      <c r="AM151" s="180">
        <v>0</v>
      </c>
      <c r="AN151" s="180">
        <v>0</v>
      </c>
      <c r="AO151" s="180">
        <v>0</v>
      </c>
      <c r="AP151" s="180">
        <v>0</v>
      </c>
      <c r="AQ151" s="180">
        <v>497197</v>
      </c>
      <c r="AR151" s="183">
        <v>68312</v>
      </c>
      <c r="AS151" s="181">
        <v>0</v>
      </c>
      <c r="AT151" s="181">
        <v>0</v>
      </c>
      <c r="AU151" s="181">
        <v>0</v>
      </c>
      <c r="AV151" s="181">
        <v>0</v>
      </c>
      <c r="AW151" s="184">
        <f t="shared" si="26"/>
        <v>0.87920262984320319</v>
      </c>
      <c r="AX151" s="185" t="s">
        <v>559</v>
      </c>
      <c r="AY151" s="186" t="s">
        <v>25</v>
      </c>
      <c r="AZ151" s="187" t="s">
        <v>477</v>
      </c>
      <c r="BA151" s="187" t="s">
        <v>537</v>
      </c>
      <c r="BB151" s="75" t="str">
        <f t="shared" si="27"/>
        <v>SI</v>
      </c>
      <c r="BC151" s="76" t="str">
        <f t="shared" si="28"/>
        <v>NO</v>
      </c>
    </row>
    <row r="152" spans="1:55" ht="45" x14ac:dyDescent="0.25">
      <c r="A152" s="55">
        <v>40011171</v>
      </c>
      <c r="B152" s="44" t="s">
        <v>513</v>
      </c>
      <c r="C152" s="44" t="s">
        <v>234</v>
      </c>
      <c r="D152" s="43" t="s">
        <v>43</v>
      </c>
      <c r="E152" s="45" t="s">
        <v>43</v>
      </c>
      <c r="F152" s="69" t="s">
        <v>68</v>
      </c>
      <c r="G152" s="45" t="s">
        <v>22</v>
      </c>
      <c r="H152" s="45" t="s">
        <v>24</v>
      </c>
      <c r="I152" s="86"/>
      <c r="J152" s="86"/>
      <c r="K152" s="87"/>
      <c r="L152" s="86"/>
      <c r="M152" s="45"/>
      <c r="N152" s="86"/>
      <c r="O152" s="106" t="s">
        <v>3</v>
      </c>
      <c r="P152" s="45" t="s">
        <v>224</v>
      </c>
      <c r="Q152" s="45" t="s">
        <v>69</v>
      </c>
      <c r="R152" s="48"/>
      <c r="S152" s="46">
        <v>43956</v>
      </c>
      <c r="T152" s="46">
        <v>44651</v>
      </c>
      <c r="U152" s="47">
        <v>0</v>
      </c>
      <c r="V152" s="47" t="s">
        <v>262</v>
      </c>
      <c r="W152" s="49">
        <v>950029</v>
      </c>
      <c r="X152" s="49">
        <f t="shared" ref="X152:AC152" si="30">SUM(X153:X164)</f>
        <v>0</v>
      </c>
      <c r="Y152" s="49">
        <f t="shared" si="30"/>
        <v>113445</v>
      </c>
      <c r="Z152" s="37">
        <f t="shared" si="30"/>
        <v>291509</v>
      </c>
      <c r="AA152" s="37">
        <f t="shared" si="30"/>
        <v>264965</v>
      </c>
      <c r="AB152" s="37">
        <f t="shared" si="30"/>
        <v>84245</v>
      </c>
      <c r="AC152" s="37">
        <f t="shared" si="30"/>
        <v>167466</v>
      </c>
      <c r="AD152" s="37">
        <f t="shared" ref="AD152:AI152" si="31">SUM(AD153:AD164)</f>
        <v>0</v>
      </c>
      <c r="AE152" s="37">
        <f t="shared" si="31"/>
        <v>0</v>
      </c>
      <c r="AF152" s="37">
        <f t="shared" si="31"/>
        <v>0</v>
      </c>
      <c r="AG152" s="37">
        <f t="shared" si="31"/>
        <v>0</v>
      </c>
      <c r="AH152" s="37">
        <f t="shared" si="31"/>
        <v>0</v>
      </c>
      <c r="AI152" s="37">
        <f t="shared" si="31"/>
        <v>0</v>
      </c>
      <c r="AJ152" s="130">
        <f t="shared" si="29"/>
        <v>921630</v>
      </c>
      <c r="AK152" s="131">
        <f>IFERROR(ROUND(SUM($X152:X152)/W152,3),"-")</f>
        <v>0</v>
      </c>
      <c r="AL152" s="49">
        <f t="shared" si="20"/>
        <v>6855838</v>
      </c>
      <c r="AM152" s="49">
        <v>0</v>
      </c>
      <c r="AN152" s="49">
        <v>0</v>
      </c>
      <c r="AO152" s="49">
        <v>0</v>
      </c>
      <c r="AP152" s="49">
        <v>1488459</v>
      </c>
      <c r="AQ152" s="49">
        <f>SUM(AQ153:AQ164)</f>
        <v>4451432</v>
      </c>
      <c r="AR152" s="37">
        <f>SUM(AR153:AR164)</f>
        <v>915947</v>
      </c>
      <c r="AS152" s="37">
        <v>0</v>
      </c>
      <c r="AT152" s="37">
        <v>0</v>
      </c>
      <c r="AU152" s="37">
        <v>0</v>
      </c>
      <c r="AV152" s="37">
        <v>0</v>
      </c>
      <c r="AW152" s="149">
        <f t="shared" si="26"/>
        <v>0.86639897267117461</v>
      </c>
      <c r="AX152" s="50"/>
      <c r="AY152" s="51" t="s">
        <v>25</v>
      </c>
      <c r="AZ152" s="156" t="s">
        <v>477</v>
      </c>
      <c r="BA152" s="187" t="s">
        <v>537</v>
      </c>
      <c r="BB152" s="75" t="str">
        <f t="shared" si="27"/>
        <v>JUSTIFICAR DIFERENCIA</v>
      </c>
      <c r="BC152" s="76">
        <f t="shared" si="28"/>
        <v>-5683</v>
      </c>
    </row>
    <row r="153" spans="1:55" ht="120" x14ac:dyDescent="0.25">
      <c r="A153" s="32">
        <v>40011171</v>
      </c>
      <c r="B153" s="28" t="s">
        <v>514</v>
      </c>
      <c r="C153" s="24" t="s">
        <v>234</v>
      </c>
      <c r="D153" s="25" t="s">
        <v>33</v>
      </c>
      <c r="E153" s="23" t="s">
        <v>62</v>
      </c>
      <c r="F153" s="30"/>
      <c r="G153" s="23" t="s">
        <v>22</v>
      </c>
      <c r="H153" s="107" t="s">
        <v>68</v>
      </c>
      <c r="I153" s="108" t="s">
        <v>68</v>
      </c>
      <c r="J153" s="108"/>
      <c r="K153" s="109"/>
      <c r="L153" s="108"/>
      <c r="M153" s="107"/>
      <c r="N153" s="108"/>
      <c r="O153" s="110" t="s">
        <v>201</v>
      </c>
      <c r="P153" s="107" t="s">
        <v>3</v>
      </c>
      <c r="Q153" s="107"/>
      <c r="R153" s="111"/>
      <c r="S153" s="112">
        <v>44250</v>
      </c>
      <c r="T153" s="112">
        <v>44615</v>
      </c>
      <c r="U153" s="113">
        <v>0.74370000000000003</v>
      </c>
      <c r="V153" s="27" t="s">
        <v>262</v>
      </c>
      <c r="W153" s="35">
        <v>90875</v>
      </c>
      <c r="X153" s="35">
        <v>0</v>
      </c>
      <c r="Y153" s="35">
        <v>0</v>
      </c>
      <c r="Z153" s="8">
        <v>19547</v>
      </c>
      <c r="AA153" s="8">
        <v>14319</v>
      </c>
      <c r="AB153" s="8">
        <v>47676</v>
      </c>
      <c r="AC153" s="8">
        <v>0</v>
      </c>
      <c r="AD153" s="8">
        <v>0</v>
      </c>
      <c r="AE153" s="8">
        <v>0</v>
      </c>
      <c r="AF153" s="8">
        <v>0</v>
      </c>
      <c r="AG153" s="8">
        <v>0</v>
      </c>
      <c r="AH153" s="8">
        <v>0</v>
      </c>
      <c r="AI153" s="8">
        <v>0</v>
      </c>
      <c r="AJ153" s="130">
        <f t="shared" si="29"/>
        <v>81542</v>
      </c>
      <c r="AK153" s="131">
        <f>IFERROR(ROUND(SUM($X153:X153)/W153,3),"-")</f>
        <v>0</v>
      </c>
      <c r="AL153" s="146">
        <f t="shared" si="20"/>
        <v>345279</v>
      </c>
      <c r="AM153" s="35">
        <v>0</v>
      </c>
      <c r="AN153" s="35">
        <v>0</v>
      </c>
      <c r="AO153" s="35">
        <v>0</v>
      </c>
      <c r="AP153" s="35">
        <v>0</v>
      </c>
      <c r="AQ153" s="35">
        <v>263737</v>
      </c>
      <c r="AR153" s="129">
        <v>81542</v>
      </c>
      <c r="AS153" s="8">
        <v>0</v>
      </c>
      <c r="AT153" s="8">
        <v>0</v>
      </c>
      <c r="AU153" s="8">
        <v>0</v>
      </c>
      <c r="AV153" s="8">
        <v>0</v>
      </c>
      <c r="AW153" s="153">
        <f t="shared" si="26"/>
        <v>0.76383736051135454</v>
      </c>
      <c r="AX153" s="57" t="s">
        <v>544</v>
      </c>
      <c r="AY153" s="59" t="s">
        <v>24</v>
      </c>
      <c r="AZ153" s="155" t="s">
        <v>477</v>
      </c>
      <c r="BA153" s="187" t="s">
        <v>537</v>
      </c>
      <c r="BB153" s="75" t="str">
        <f t="shared" si="27"/>
        <v>SI</v>
      </c>
      <c r="BC153" s="76" t="str">
        <f t="shared" si="28"/>
        <v>NO</v>
      </c>
    </row>
    <row r="154" spans="1:55" ht="120" x14ac:dyDescent="0.25">
      <c r="A154" s="32">
        <v>40011171</v>
      </c>
      <c r="B154" s="28" t="s">
        <v>515</v>
      </c>
      <c r="C154" s="24" t="s">
        <v>234</v>
      </c>
      <c r="D154" s="25" t="s">
        <v>223</v>
      </c>
      <c r="E154" s="23" t="s">
        <v>62</v>
      </c>
      <c r="F154" s="30"/>
      <c r="G154" s="23" t="s">
        <v>22</v>
      </c>
      <c r="H154" s="107" t="s">
        <v>68</v>
      </c>
      <c r="I154" s="108" t="s">
        <v>68</v>
      </c>
      <c r="J154" s="108"/>
      <c r="K154" s="109"/>
      <c r="L154" s="108"/>
      <c r="M154" s="107"/>
      <c r="N154" s="108"/>
      <c r="O154" s="110" t="s">
        <v>201</v>
      </c>
      <c r="P154" s="107" t="s">
        <v>3</v>
      </c>
      <c r="Q154" s="107"/>
      <c r="R154" s="111"/>
      <c r="S154" s="112">
        <v>44250</v>
      </c>
      <c r="T154" s="112">
        <v>44615</v>
      </c>
      <c r="U154" s="113">
        <v>0.96</v>
      </c>
      <c r="V154" s="27" t="s">
        <v>262</v>
      </c>
      <c r="W154" s="35">
        <v>78377</v>
      </c>
      <c r="X154" s="35">
        <v>0</v>
      </c>
      <c r="Y154" s="35">
        <v>0</v>
      </c>
      <c r="Z154" s="8">
        <v>22560</v>
      </c>
      <c r="AA154" s="8">
        <v>11588</v>
      </c>
      <c r="AB154" s="8">
        <v>19480</v>
      </c>
      <c r="AC154" s="8">
        <v>0</v>
      </c>
      <c r="AD154" s="8">
        <v>0</v>
      </c>
      <c r="AE154" s="8">
        <v>0</v>
      </c>
      <c r="AF154" s="8">
        <v>0</v>
      </c>
      <c r="AG154" s="8">
        <v>0</v>
      </c>
      <c r="AH154" s="8">
        <v>0</v>
      </c>
      <c r="AI154" s="8">
        <v>0</v>
      </c>
      <c r="AJ154" s="130">
        <f t="shared" si="29"/>
        <v>53628</v>
      </c>
      <c r="AK154" s="131">
        <f>IFERROR(ROUND(SUM($X154:X154)/W154,3),"-")</f>
        <v>0</v>
      </c>
      <c r="AL154" s="146">
        <f t="shared" si="20"/>
        <v>323250</v>
      </c>
      <c r="AM154" s="35">
        <v>0</v>
      </c>
      <c r="AN154" s="35">
        <v>0</v>
      </c>
      <c r="AO154" s="35">
        <v>0</v>
      </c>
      <c r="AP154" s="35">
        <v>0</v>
      </c>
      <c r="AQ154" s="35">
        <v>269622</v>
      </c>
      <c r="AR154" s="129">
        <v>53628</v>
      </c>
      <c r="AS154" s="8">
        <v>0</v>
      </c>
      <c r="AT154" s="8">
        <v>0</v>
      </c>
      <c r="AU154" s="8">
        <v>0</v>
      </c>
      <c r="AV154" s="8">
        <v>0</v>
      </c>
      <c r="AW154" s="153">
        <f t="shared" si="26"/>
        <v>0.83409744779582362</v>
      </c>
      <c r="AX154" s="57" t="s">
        <v>557</v>
      </c>
      <c r="AY154" s="59" t="s">
        <v>24</v>
      </c>
      <c r="AZ154" s="155" t="s">
        <v>477</v>
      </c>
      <c r="BA154" s="187" t="s">
        <v>537</v>
      </c>
      <c r="BB154" s="75" t="str">
        <f t="shared" si="27"/>
        <v>SI</v>
      </c>
      <c r="BC154" s="76" t="str">
        <f t="shared" si="28"/>
        <v>NO</v>
      </c>
    </row>
    <row r="155" spans="1:55" ht="165" x14ac:dyDescent="0.25">
      <c r="A155" s="32">
        <v>40011171</v>
      </c>
      <c r="B155" s="28" t="s">
        <v>516</v>
      </c>
      <c r="C155" s="24" t="s">
        <v>234</v>
      </c>
      <c r="D155" s="25" t="s">
        <v>223</v>
      </c>
      <c r="E155" s="23" t="s">
        <v>37</v>
      </c>
      <c r="F155" s="24" t="s">
        <v>412</v>
      </c>
      <c r="G155" s="23" t="s">
        <v>22</v>
      </c>
      <c r="H155" s="107" t="s">
        <v>24</v>
      </c>
      <c r="I155" s="108">
        <v>17526</v>
      </c>
      <c r="J155" s="108"/>
      <c r="K155" s="109"/>
      <c r="L155" s="108"/>
      <c r="M155" s="91" t="s">
        <v>66</v>
      </c>
      <c r="N155" s="108">
        <v>20.3</v>
      </c>
      <c r="O155" s="192" t="s">
        <v>3</v>
      </c>
      <c r="P155" s="193" t="s">
        <v>67</v>
      </c>
      <c r="Q155" s="107"/>
      <c r="R155" s="111"/>
      <c r="S155" s="112">
        <v>44009</v>
      </c>
      <c r="T155" s="162">
        <v>44369</v>
      </c>
      <c r="U155" s="163">
        <v>0.66</v>
      </c>
      <c r="V155" s="27" t="s">
        <v>262</v>
      </c>
      <c r="W155" s="35">
        <v>0</v>
      </c>
      <c r="X155" s="35">
        <v>0</v>
      </c>
      <c r="Y155" s="35">
        <v>0</v>
      </c>
      <c r="Z155" s="8">
        <v>0</v>
      </c>
      <c r="AA155" s="8">
        <v>0</v>
      </c>
      <c r="AB155" s="8">
        <v>0</v>
      </c>
      <c r="AC155" s="8">
        <v>0</v>
      </c>
      <c r="AD155" s="8">
        <v>0</v>
      </c>
      <c r="AE155" s="8">
        <v>0</v>
      </c>
      <c r="AF155" s="8">
        <v>0</v>
      </c>
      <c r="AG155" s="8">
        <v>0</v>
      </c>
      <c r="AH155" s="8">
        <v>0</v>
      </c>
      <c r="AI155" s="8">
        <v>0</v>
      </c>
      <c r="AJ155" s="130">
        <f t="shared" si="29"/>
        <v>0</v>
      </c>
      <c r="AK155" s="131" t="str">
        <f>IFERROR(ROUND(SUM($X155:X155)/W155,3),"-")</f>
        <v>-</v>
      </c>
      <c r="AL155" s="146">
        <f t="shared" si="20"/>
        <v>481344</v>
      </c>
      <c r="AM155" s="35">
        <v>0</v>
      </c>
      <c r="AN155" s="35">
        <v>0</v>
      </c>
      <c r="AO155" s="35">
        <v>0</v>
      </c>
      <c r="AP155" s="35">
        <v>241501</v>
      </c>
      <c r="AQ155" s="35">
        <v>239843</v>
      </c>
      <c r="AR155" s="129">
        <v>0</v>
      </c>
      <c r="AS155" s="8">
        <v>0</v>
      </c>
      <c r="AT155" s="8">
        <v>0</v>
      </c>
      <c r="AU155" s="8">
        <v>0</v>
      </c>
      <c r="AV155" s="8">
        <v>0</v>
      </c>
      <c r="AW155" s="153">
        <f t="shared" si="26"/>
        <v>1</v>
      </c>
      <c r="AX155" s="57" t="s">
        <v>549</v>
      </c>
      <c r="AY155" s="59" t="s">
        <v>24</v>
      </c>
      <c r="AZ155" s="155" t="s">
        <v>477</v>
      </c>
      <c r="BA155" s="187" t="s">
        <v>537</v>
      </c>
      <c r="BB155" s="75" t="str">
        <f t="shared" si="27"/>
        <v>SI</v>
      </c>
      <c r="BC155" s="76" t="str">
        <f t="shared" si="28"/>
        <v>NO</v>
      </c>
    </row>
    <row r="156" spans="1:55" ht="195" x14ac:dyDescent="0.25">
      <c r="A156" s="32">
        <v>40011171</v>
      </c>
      <c r="B156" s="28" t="s">
        <v>517</v>
      </c>
      <c r="C156" s="24" t="s">
        <v>234</v>
      </c>
      <c r="D156" s="25" t="s">
        <v>223</v>
      </c>
      <c r="E156" s="23" t="s">
        <v>48</v>
      </c>
      <c r="F156" s="24" t="s">
        <v>413</v>
      </c>
      <c r="G156" s="23" t="s">
        <v>22</v>
      </c>
      <c r="H156" s="107" t="s">
        <v>24</v>
      </c>
      <c r="I156" s="108">
        <v>6905</v>
      </c>
      <c r="J156" s="108"/>
      <c r="K156" s="109"/>
      <c r="L156" s="108"/>
      <c r="M156" s="91" t="s">
        <v>66</v>
      </c>
      <c r="N156" s="108">
        <v>20.7</v>
      </c>
      <c r="O156" s="192" t="s">
        <v>65</v>
      </c>
      <c r="P156" s="193" t="s">
        <v>64</v>
      </c>
      <c r="Q156" s="107"/>
      <c r="R156" s="111"/>
      <c r="S156" s="112">
        <v>43956</v>
      </c>
      <c r="T156" s="162">
        <v>44256</v>
      </c>
      <c r="U156" s="163">
        <v>1</v>
      </c>
      <c r="V156" s="27" t="s">
        <v>262</v>
      </c>
      <c r="W156" s="35">
        <v>0</v>
      </c>
      <c r="X156" s="35"/>
      <c r="Y156" s="35"/>
      <c r="Z156" s="8"/>
      <c r="AA156" s="8"/>
      <c r="AB156" s="8"/>
      <c r="AC156" s="8"/>
      <c r="AD156" s="8"/>
      <c r="AE156" s="8"/>
      <c r="AF156" s="8"/>
      <c r="AG156" s="8"/>
      <c r="AH156" s="8"/>
      <c r="AI156" s="8"/>
      <c r="AJ156" s="130">
        <f t="shared" si="29"/>
        <v>0</v>
      </c>
      <c r="AK156" s="131" t="str">
        <f>IFERROR(ROUND(SUM($X156:X156)/W156,3),"-")</f>
        <v>-</v>
      </c>
      <c r="AL156" s="146">
        <f t="shared" si="20"/>
        <v>547779</v>
      </c>
      <c r="AM156" s="35">
        <v>0</v>
      </c>
      <c r="AN156" s="35">
        <v>0</v>
      </c>
      <c r="AO156" s="35">
        <v>0</v>
      </c>
      <c r="AP156" s="35">
        <v>374016</v>
      </c>
      <c r="AQ156" s="35">
        <v>173763</v>
      </c>
      <c r="AR156" s="129">
        <v>0</v>
      </c>
      <c r="AS156" s="8">
        <v>0</v>
      </c>
      <c r="AT156" s="8">
        <v>0</v>
      </c>
      <c r="AU156" s="8">
        <v>0</v>
      </c>
      <c r="AV156" s="8">
        <v>0</v>
      </c>
      <c r="AW156" s="153">
        <f t="shared" si="26"/>
        <v>1</v>
      </c>
      <c r="AX156" s="57" t="s">
        <v>542</v>
      </c>
      <c r="AY156" s="59" t="s">
        <v>25</v>
      </c>
      <c r="AZ156" s="155" t="s">
        <v>477</v>
      </c>
      <c r="BA156" s="187" t="s">
        <v>476</v>
      </c>
      <c r="BB156" s="75" t="str">
        <f t="shared" si="27"/>
        <v>SI</v>
      </c>
      <c r="BC156" s="76" t="str">
        <f t="shared" si="28"/>
        <v>NO</v>
      </c>
    </row>
    <row r="157" spans="1:55" ht="180" x14ac:dyDescent="0.25">
      <c r="A157" s="32">
        <v>40011171</v>
      </c>
      <c r="B157" s="24" t="s">
        <v>518</v>
      </c>
      <c r="C157" s="24" t="s">
        <v>234</v>
      </c>
      <c r="D157" s="25" t="s">
        <v>223</v>
      </c>
      <c r="E157" s="23" t="s">
        <v>49</v>
      </c>
      <c r="F157" s="24" t="s">
        <v>414</v>
      </c>
      <c r="G157" s="23" t="s">
        <v>22</v>
      </c>
      <c r="H157" s="107" t="s">
        <v>24</v>
      </c>
      <c r="I157" s="108">
        <v>24837</v>
      </c>
      <c r="J157" s="108"/>
      <c r="K157" s="109"/>
      <c r="L157" s="108"/>
      <c r="M157" s="107" t="s">
        <v>66</v>
      </c>
      <c r="N157" s="108">
        <v>20</v>
      </c>
      <c r="O157" s="192" t="s">
        <v>65</v>
      </c>
      <c r="P157" s="193" t="s">
        <v>64</v>
      </c>
      <c r="Q157" s="107"/>
      <c r="R157" s="111"/>
      <c r="S157" s="112">
        <v>44000</v>
      </c>
      <c r="T157" s="162">
        <v>44360</v>
      </c>
      <c r="U157" s="163">
        <v>1</v>
      </c>
      <c r="V157" s="27" t="s">
        <v>262</v>
      </c>
      <c r="W157" s="35">
        <v>0</v>
      </c>
      <c r="X157" s="35"/>
      <c r="Y157" s="35"/>
      <c r="Z157" s="8"/>
      <c r="AA157" s="8"/>
      <c r="AB157" s="8"/>
      <c r="AC157" s="8"/>
      <c r="AD157" s="8"/>
      <c r="AE157" s="8"/>
      <c r="AF157" s="8"/>
      <c r="AG157" s="8"/>
      <c r="AH157" s="8"/>
      <c r="AI157" s="8"/>
      <c r="AJ157" s="130">
        <f t="shared" si="29"/>
        <v>0</v>
      </c>
      <c r="AK157" s="131" t="str">
        <f>IFERROR(ROUND(SUM($X157:X157)/W157,3),"-")</f>
        <v>-</v>
      </c>
      <c r="AL157" s="146">
        <f t="shared" si="20"/>
        <v>579038</v>
      </c>
      <c r="AM157" s="35">
        <v>0</v>
      </c>
      <c r="AN157" s="35">
        <v>0</v>
      </c>
      <c r="AO157" s="35">
        <v>0</v>
      </c>
      <c r="AP157" s="35">
        <v>298689</v>
      </c>
      <c r="AQ157" s="35">
        <v>280349</v>
      </c>
      <c r="AR157" s="129">
        <v>0</v>
      </c>
      <c r="AS157" s="8">
        <v>0</v>
      </c>
      <c r="AT157" s="8">
        <v>0</v>
      </c>
      <c r="AU157" s="8">
        <v>0</v>
      </c>
      <c r="AV157" s="8">
        <v>0</v>
      </c>
      <c r="AW157" s="153">
        <f t="shared" si="26"/>
        <v>1</v>
      </c>
      <c r="AX157" s="57" t="s">
        <v>542</v>
      </c>
      <c r="AY157" s="59" t="s">
        <v>25</v>
      </c>
      <c r="AZ157" s="155" t="s">
        <v>477</v>
      </c>
      <c r="BA157" s="187" t="s">
        <v>476</v>
      </c>
      <c r="BB157" s="75" t="str">
        <f t="shared" si="27"/>
        <v>SI</v>
      </c>
      <c r="BC157" s="76" t="str">
        <f t="shared" si="28"/>
        <v>NO</v>
      </c>
    </row>
    <row r="158" spans="1:55" ht="180" x14ac:dyDescent="0.25">
      <c r="A158" s="32">
        <v>40011171</v>
      </c>
      <c r="B158" s="28" t="s">
        <v>519</v>
      </c>
      <c r="C158" s="24" t="s">
        <v>234</v>
      </c>
      <c r="D158" s="25" t="s">
        <v>33</v>
      </c>
      <c r="E158" s="23" t="s">
        <v>233</v>
      </c>
      <c r="F158" s="24" t="s">
        <v>415</v>
      </c>
      <c r="G158" s="23" t="s">
        <v>22</v>
      </c>
      <c r="H158" s="107" t="s">
        <v>24</v>
      </c>
      <c r="I158" s="108">
        <v>11779</v>
      </c>
      <c r="J158" s="108"/>
      <c r="K158" s="109"/>
      <c r="L158" s="108"/>
      <c r="M158" s="107" t="s">
        <v>66</v>
      </c>
      <c r="N158" s="108">
        <v>17</v>
      </c>
      <c r="O158" s="192" t="s">
        <v>65</v>
      </c>
      <c r="P158" s="193" t="s">
        <v>64</v>
      </c>
      <c r="Q158" s="107"/>
      <c r="R158" s="111"/>
      <c r="S158" s="112">
        <v>43956</v>
      </c>
      <c r="T158" s="162">
        <v>44256</v>
      </c>
      <c r="U158" s="163">
        <v>1</v>
      </c>
      <c r="V158" s="27" t="s">
        <v>262</v>
      </c>
      <c r="W158" s="35">
        <v>0</v>
      </c>
      <c r="X158" s="35"/>
      <c r="Y158" s="35"/>
      <c r="Z158" s="8"/>
      <c r="AA158" s="8"/>
      <c r="AB158" s="8"/>
      <c r="AC158" s="8"/>
      <c r="AD158" s="8"/>
      <c r="AE158" s="8"/>
      <c r="AF158" s="8"/>
      <c r="AG158" s="8"/>
      <c r="AH158" s="8"/>
      <c r="AI158" s="8"/>
      <c r="AJ158" s="130">
        <f t="shared" si="29"/>
        <v>0</v>
      </c>
      <c r="AK158" s="131" t="str">
        <f>IFERROR(ROUND(SUM($X158:X158)/W158,3),"-")</f>
        <v>-</v>
      </c>
      <c r="AL158" s="146">
        <f t="shared" si="20"/>
        <v>784458</v>
      </c>
      <c r="AM158" s="35">
        <v>0</v>
      </c>
      <c r="AN158" s="35">
        <v>0</v>
      </c>
      <c r="AO158" s="35">
        <v>0</v>
      </c>
      <c r="AP158" s="35">
        <v>491852</v>
      </c>
      <c r="AQ158" s="35">
        <v>292606</v>
      </c>
      <c r="AR158" s="129">
        <v>0</v>
      </c>
      <c r="AS158" s="8">
        <v>0</v>
      </c>
      <c r="AT158" s="8">
        <v>0</v>
      </c>
      <c r="AU158" s="8">
        <v>0</v>
      </c>
      <c r="AV158" s="8">
        <v>0</v>
      </c>
      <c r="AW158" s="153">
        <f t="shared" si="26"/>
        <v>1</v>
      </c>
      <c r="AX158" s="57" t="s">
        <v>542</v>
      </c>
      <c r="AY158" s="59" t="s">
        <v>25</v>
      </c>
      <c r="AZ158" s="155" t="s">
        <v>477</v>
      </c>
      <c r="BA158" s="187" t="s">
        <v>476</v>
      </c>
      <c r="BB158" s="75" t="str">
        <f t="shared" si="27"/>
        <v>SI</v>
      </c>
      <c r="BC158" s="76" t="str">
        <f t="shared" si="28"/>
        <v>NO</v>
      </c>
    </row>
    <row r="159" spans="1:55" ht="390" x14ac:dyDescent="0.25">
      <c r="A159" s="32">
        <v>40011171</v>
      </c>
      <c r="B159" s="24" t="s">
        <v>520</v>
      </c>
      <c r="C159" s="24" t="s">
        <v>234</v>
      </c>
      <c r="D159" s="25" t="s">
        <v>223</v>
      </c>
      <c r="E159" s="23" t="s">
        <v>35</v>
      </c>
      <c r="F159" s="24" t="s">
        <v>416</v>
      </c>
      <c r="G159" s="23" t="s">
        <v>22</v>
      </c>
      <c r="H159" s="107" t="s">
        <v>24</v>
      </c>
      <c r="I159" s="108">
        <v>24533</v>
      </c>
      <c r="J159" s="108"/>
      <c r="K159" s="109"/>
      <c r="L159" s="108"/>
      <c r="M159" s="107" t="s">
        <v>66</v>
      </c>
      <c r="N159" s="108">
        <v>20</v>
      </c>
      <c r="O159" s="110" t="s">
        <v>3</v>
      </c>
      <c r="P159" s="107" t="s">
        <v>3</v>
      </c>
      <c r="Q159" s="107"/>
      <c r="R159" s="111"/>
      <c r="S159" s="112">
        <v>44131</v>
      </c>
      <c r="T159" s="112">
        <v>44521</v>
      </c>
      <c r="U159" s="84">
        <v>0.94</v>
      </c>
      <c r="V159" s="27" t="s">
        <v>262</v>
      </c>
      <c r="W159" s="35">
        <v>104597</v>
      </c>
      <c r="X159" s="35">
        <v>0</v>
      </c>
      <c r="Y159" s="35">
        <v>0</v>
      </c>
      <c r="Z159" s="8">
        <v>106837</v>
      </c>
      <c r="AA159" s="8">
        <v>3443</v>
      </c>
      <c r="AB159" s="8">
        <v>0</v>
      </c>
      <c r="AC159" s="8">
        <v>0</v>
      </c>
      <c r="AD159" s="8">
        <v>0</v>
      </c>
      <c r="AE159" s="8">
        <v>0</v>
      </c>
      <c r="AF159" s="8">
        <v>0</v>
      </c>
      <c r="AG159" s="8">
        <v>0</v>
      </c>
      <c r="AH159" s="8">
        <v>0</v>
      </c>
      <c r="AI159" s="8">
        <v>0</v>
      </c>
      <c r="AJ159" s="130">
        <f t="shared" si="29"/>
        <v>110280</v>
      </c>
      <c r="AK159" s="131">
        <f>IFERROR(ROUND(SUM($X159:X159)/W159,3),"-")</f>
        <v>0</v>
      </c>
      <c r="AL159" s="146">
        <f t="shared" si="20"/>
        <v>910819</v>
      </c>
      <c r="AM159" s="35">
        <v>0</v>
      </c>
      <c r="AN159" s="35">
        <v>0</v>
      </c>
      <c r="AO159" s="35">
        <v>0</v>
      </c>
      <c r="AP159" s="35">
        <v>0</v>
      </c>
      <c r="AQ159" s="35">
        <v>806222</v>
      </c>
      <c r="AR159" s="129">
        <v>104597</v>
      </c>
      <c r="AS159" s="8">
        <v>0</v>
      </c>
      <c r="AT159" s="8">
        <v>0</v>
      </c>
      <c r="AU159" s="8">
        <v>0</v>
      </c>
      <c r="AV159" s="8">
        <v>0</v>
      </c>
      <c r="AW159" s="153">
        <f t="shared" si="26"/>
        <v>0.88516159632155234</v>
      </c>
      <c r="AX159" s="57" t="s">
        <v>569</v>
      </c>
      <c r="AY159" s="59" t="s">
        <v>24</v>
      </c>
      <c r="AZ159" s="155" t="s">
        <v>477</v>
      </c>
      <c r="BA159" s="187" t="s">
        <v>537</v>
      </c>
      <c r="BB159" s="75" t="str">
        <f t="shared" si="27"/>
        <v>JUSTIFICAR DIFERENCIA</v>
      </c>
      <c r="BC159" s="76">
        <f t="shared" si="28"/>
        <v>-5683</v>
      </c>
    </row>
    <row r="160" spans="1:55" ht="409.5" x14ac:dyDescent="0.25">
      <c r="A160" s="169">
        <v>40011171</v>
      </c>
      <c r="B160" s="171" t="s">
        <v>521</v>
      </c>
      <c r="C160" s="171" t="s">
        <v>234</v>
      </c>
      <c r="D160" s="188" t="s">
        <v>33</v>
      </c>
      <c r="E160" s="189" t="s">
        <v>56</v>
      </c>
      <c r="F160" s="171" t="s">
        <v>417</v>
      </c>
      <c r="G160" s="189" t="s">
        <v>22</v>
      </c>
      <c r="H160" s="190" t="s">
        <v>24</v>
      </c>
      <c r="I160" s="172">
        <v>7265</v>
      </c>
      <c r="J160" s="172"/>
      <c r="K160" s="173"/>
      <c r="L160" s="172"/>
      <c r="M160" s="190" t="s">
        <v>66</v>
      </c>
      <c r="N160" s="172">
        <v>16.899999999999999</v>
      </c>
      <c r="O160" s="174" t="s">
        <v>201</v>
      </c>
      <c r="P160" s="190" t="s">
        <v>224</v>
      </c>
      <c r="Q160" s="190"/>
      <c r="R160" s="179"/>
      <c r="S160" s="176">
        <v>44319</v>
      </c>
      <c r="T160" s="176">
        <v>44529</v>
      </c>
      <c r="U160" s="177">
        <v>0</v>
      </c>
      <c r="V160" s="178" t="s">
        <v>262</v>
      </c>
      <c r="W160" s="180">
        <v>0</v>
      </c>
      <c r="X160" s="180"/>
      <c r="Y160" s="180"/>
      <c r="Z160" s="181"/>
      <c r="AA160" s="181"/>
      <c r="AB160" s="181"/>
      <c r="AC160" s="181"/>
      <c r="AD160" s="181"/>
      <c r="AE160" s="181"/>
      <c r="AF160" s="181"/>
      <c r="AG160" s="181"/>
      <c r="AH160" s="181"/>
      <c r="AI160" s="181"/>
      <c r="AJ160" s="130">
        <f t="shared" si="29"/>
        <v>0</v>
      </c>
      <c r="AK160" s="131" t="str">
        <f>IFERROR(ROUND(SUM($X160:X160)/W160,3),"-")</f>
        <v>-</v>
      </c>
      <c r="AL160" s="182">
        <f t="shared" ref="AL160:AL214" si="32">SUM(AM160:AV160)</f>
        <v>0</v>
      </c>
      <c r="AM160" s="180">
        <v>0</v>
      </c>
      <c r="AN160" s="180">
        <v>0</v>
      </c>
      <c r="AO160" s="180">
        <v>0</v>
      </c>
      <c r="AP160" s="180">
        <v>0</v>
      </c>
      <c r="AQ160" s="180">
        <v>0</v>
      </c>
      <c r="AR160" s="183">
        <v>0</v>
      </c>
      <c r="AS160" s="181">
        <v>0</v>
      </c>
      <c r="AT160" s="181">
        <v>0</v>
      </c>
      <c r="AU160" s="181">
        <v>0</v>
      </c>
      <c r="AV160" s="181">
        <v>0</v>
      </c>
      <c r="AW160" s="184" t="str">
        <f t="shared" si="26"/>
        <v>-</v>
      </c>
      <c r="AX160" s="191" t="s">
        <v>548</v>
      </c>
      <c r="AY160" s="186" t="s">
        <v>24</v>
      </c>
      <c r="AZ160" s="187" t="s">
        <v>477</v>
      </c>
      <c r="BA160" s="187" t="s">
        <v>537</v>
      </c>
      <c r="BB160" s="75" t="str">
        <f t="shared" si="27"/>
        <v>SI</v>
      </c>
      <c r="BC160" s="76" t="str">
        <f t="shared" si="28"/>
        <v>NO</v>
      </c>
    </row>
    <row r="161" spans="1:55" ht="240" x14ac:dyDescent="0.25">
      <c r="A161" s="32">
        <v>40011171</v>
      </c>
      <c r="B161" s="28" t="s">
        <v>522</v>
      </c>
      <c r="C161" s="24" t="s">
        <v>234</v>
      </c>
      <c r="D161" s="25" t="s">
        <v>33</v>
      </c>
      <c r="E161" s="23" t="s">
        <v>233</v>
      </c>
      <c r="F161" s="24" t="s">
        <v>418</v>
      </c>
      <c r="G161" s="23" t="s">
        <v>22</v>
      </c>
      <c r="H161" s="107" t="s">
        <v>24</v>
      </c>
      <c r="I161" s="108">
        <v>11779</v>
      </c>
      <c r="J161" s="108"/>
      <c r="K161" s="109"/>
      <c r="L161" s="108"/>
      <c r="M161" s="107" t="s">
        <v>66</v>
      </c>
      <c r="N161" s="108">
        <v>17.8</v>
      </c>
      <c r="O161" s="110" t="s">
        <v>65</v>
      </c>
      <c r="P161" s="107" t="s">
        <v>64</v>
      </c>
      <c r="Q161" s="107"/>
      <c r="R161" s="111"/>
      <c r="S161" s="112">
        <v>44133</v>
      </c>
      <c r="T161" s="112">
        <v>44553</v>
      </c>
      <c r="U161" s="84">
        <v>1</v>
      </c>
      <c r="V161" s="27" t="s">
        <v>262</v>
      </c>
      <c r="W161" s="35">
        <v>32372</v>
      </c>
      <c r="X161" s="35">
        <v>0</v>
      </c>
      <c r="Y161" s="35">
        <v>32372</v>
      </c>
      <c r="Z161" s="8">
        <v>0</v>
      </c>
      <c r="AA161" s="8">
        <v>0</v>
      </c>
      <c r="AB161" s="8">
        <v>0</v>
      </c>
      <c r="AC161" s="8">
        <v>0</v>
      </c>
      <c r="AD161" s="8">
        <v>0</v>
      </c>
      <c r="AE161" s="8">
        <v>0</v>
      </c>
      <c r="AF161" s="8">
        <v>0</v>
      </c>
      <c r="AG161" s="8">
        <v>0</v>
      </c>
      <c r="AH161" s="8">
        <v>0</v>
      </c>
      <c r="AI161" s="8">
        <v>0</v>
      </c>
      <c r="AJ161" s="130">
        <f t="shared" si="29"/>
        <v>32372</v>
      </c>
      <c r="AK161" s="131">
        <f>IFERROR(ROUND(SUM($X161:X161)/W161,3),"-")</f>
        <v>0</v>
      </c>
      <c r="AL161" s="146">
        <f t="shared" si="32"/>
        <v>827018</v>
      </c>
      <c r="AM161" s="35">
        <v>0</v>
      </c>
      <c r="AN161" s="35">
        <v>0</v>
      </c>
      <c r="AO161" s="35">
        <v>0</v>
      </c>
      <c r="AP161" s="35">
        <v>0</v>
      </c>
      <c r="AQ161" s="35">
        <v>794646</v>
      </c>
      <c r="AR161" s="129">
        <v>32372</v>
      </c>
      <c r="AS161" s="8">
        <v>0</v>
      </c>
      <c r="AT161" s="8">
        <v>0</v>
      </c>
      <c r="AU161" s="8">
        <v>0</v>
      </c>
      <c r="AV161" s="8">
        <v>0</v>
      </c>
      <c r="AW161" s="153">
        <f t="shared" si="26"/>
        <v>0.96085695837333651</v>
      </c>
      <c r="AX161" s="57" t="s">
        <v>542</v>
      </c>
      <c r="AY161" s="59" t="s">
        <v>25</v>
      </c>
      <c r="AZ161" s="155" t="s">
        <v>477</v>
      </c>
      <c r="BA161" s="155" t="s">
        <v>476</v>
      </c>
      <c r="BB161" s="75" t="str">
        <f t="shared" si="27"/>
        <v>SI</v>
      </c>
      <c r="BC161" s="76" t="str">
        <f t="shared" si="28"/>
        <v>NO</v>
      </c>
    </row>
    <row r="162" spans="1:55" ht="195" x14ac:dyDescent="0.25">
      <c r="A162" s="32">
        <v>40011171</v>
      </c>
      <c r="B162" s="28" t="s">
        <v>523</v>
      </c>
      <c r="C162" s="24" t="s">
        <v>234</v>
      </c>
      <c r="D162" s="25" t="s">
        <v>223</v>
      </c>
      <c r="E162" s="23" t="s">
        <v>40</v>
      </c>
      <c r="F162" s="24" t="s">
        <v>419</v>
      </c>
      <c r="G162" s="23" t="s">
        <v>22</v>
      </c>
      <c r="H162" s="107" t="s">
        <v>24</v>
      </c>
      <c r="I162" s="108">
        <v>14414</v>
      </c>
      <c r="J162" s="108"/>
      <c r="K162" s="109"/>
      <c r="L162" s="108"/>
      <c r="M162" s="107" t="s">
        <v>66</v>
      </c>
      <c r="N162" s="108">
        <v>20</v>
      </c>
      <c r="O162" s="110" t="s">
        <v>65</v>
      </c>
      <c r="P162" s="107" t="s">
        <v>64</v>
      </c>
      <c r="Q162" s="107"/>
      <c r="R162" s="111"/>
      <c r="S162" s="112">
        <v>44120</v>
      </c>
      <c r="T162" s="112">
        <v>44540</v>
      </c>
      <c r="U162" s="84">
        <v>1</v>
      </c>
      <c r="V162" s="27" t="s">
        <v>262</v>
      </c>
      <c r="W162" s="35">
        <v>0</v>
      </c>
      <c r="X162" s="35"/>
      <c r="Y162" s="35"/>
      <c r="Z162" s="8"/>
      <c r="AA162" s="8"/>
      <c r="AB162" s="8"/>
      <c r="AC162" s="8"/>
      <c r="AD162" s="8"/>
      <c r="AE162" s="8"/>
      <c r="AF162" s="8"/>
      <c r="AG162" s="8"/>
      <c r="AH162" s="8"/>
      <c r="AI162" s="8"/>
      <c r="AJ162" s="130">
        <f t="shared" si="29"/>
        <v>0</v>
      </c>
      <c r="AK162" s="131" t="str">
        <f>IFERROR(ROUND(SUM($X162:X162)/W162,3),"-")</f>
        <v>-</v>
      </c>
      <c r="AL162" s="146">
        <f t="shared" si="32"/>
        <v>655024</v>
      </c>
      <c r="AM162" s="35">
        <v>0</v>
      </c>
      <c r="AN162" s="35">
        <v>0</v>
      </c>
      <c r="AO162" s="35">
        <v>0</v>
      </c>
      <c r="AP162" s="35">
        <v>51500</v>
      </c>
      <c r="AQ162" s="35">
        <v>603524</v>
      </c>
      <c r="AR162" s="129">
        <v>0</v>
      </c>
      <c r="AS162" s="8">
        <v>0</v>
      </c>
      <c r="AT162" s="8">
        <v>0</v>
      </c>
      <c r="AU162" s="8">
        <v>0</v>
      </c>
      <c r="AV162" s="8">
        <v>0</v>
      </c>
      <c r="AW162" s="153">
        <f t="shared" si="26"/>
        <v>1</v>
      </c>
      <c r="AX162" s="57" t="s">
        <v>542</v>
      </c>
      <c r="AY162" s="59" t="s">
        <v>25</v>
      </c>
      <c r="AZ162" s="155" t="s">
        <v>477</v>
      </c>
      <c r="BA162" s="155" t="s">
        <v>476</v>
      </c>
      <c r="BB162" s="75" t="str">
        <f t="shared" si="27"/>
        <v>SI</v>
      </c>
      <c r="BC162" s="76" t="str">
        <f t="shared" si="28"/>
        <v>NO</v>
      </c>
    </row>
    <row r="163" spans="1:55" ht="225" x14ac:dyDescent="0.25">
      <c r="A163" s="32">
        <v>40011171</v>
      </c>
      <c r="B163" s="28" t="s">
        <v>524</v>
      </c>
      <c r="C163" s="24" t="s">
        <v>234</v>
      </c>
      <c r="D163" s="25" t="s">
        <v>33</v>
      </c>
      <c r="E163" s="23" t="s">
        <v>225</v>
      </c>
      <c r="F163" s="24" t="s">
        <v>420</v>
      </c>
      <c r="G163" s="23" t="s">
        <v>22</v>
      </c>
      <c r="H163" s="107" t="s">
        <v>24</v>
      </c>
      <c r="I163" s="108">
        <v>17413</v>
      </c>
      <c r="J163" s="108"/>
      <c r="K163" s="109"/>
      <c r="L163" s="108"/>
      <c r="M163" s="107" t="s">
        <v>66</v>
      </c>
      <c r="N163" s="108">
        <v>19.899999999999999</v>
      </c>
      <c r="O163" s="110" t="s">
        <v>3</v>
      </c>
      <c r="P163" s="107" t="s">
        <v>67</v>
      </c>
      <c r="Q163" s="107"/>
      <c r="R163" s="111"/>
      <c r="S163" s="112">
        <v>44133</v>
      </c>
      <c r="T163" s="112">
        <v>44433</v>
      </c>
      <c r="U163" s="84">
        <v>0.05</v>
      </c>
      <c r="V163" s="27" t="s">
        <v>262</v>
      </c>
      <c r="W163" s="35">
        <v>0</v>
      </c>
      <c r="X163" s="35"/>
      <c r="Y163" s="35"/>
      <c r="Z163" s="8"/>
      <c r="AA163" s="8"/>
      <c r="AB163" s="8"/>
      <c r="AC163" s="8"/>
      <c r="AD163" s="8"/>
      <c r="AE163" s="8"/>
      <c r="AF163" s="8"/>
      <c r="AG163" s="8"/>
      <c r="AH163" s="8"/>
      <c r="AI163" s="8"/>
      <c r="AJ163" s="130">
        <f t="shared" si="29"/>
        <v>0</v>
      </c>
      <c r="AK163" s="131" t="str">
        <f>IFERROR(ROUND(SUM($X163:X163)/W163,3),"-")</f>
        <v>-</v>
      </c>
      <c r="AL163" s="146">
        <f t="shared" si="32"/>
        <v>375609</v>
      </c>
      <c r="AM163" s="35">
        <v>0</v>
      </c>
      <c r="AN163" s="35">
        <v>0</v>
      </c>
      <c r="AO163" s="35">
        <v>0</v>
      </c>
      <c r="AP163" s="35">
        <v>30900</v>
      </c>
      <c r="AQ163" s="35">
        <v>344709</v>
      </c>
      <c r="AR163" s="129">
        <v>0</v>
      </c>
      <c r="AS163" s="8">
        <v>0</v>
      </c>
      <c r="AT163" s="8">
        <v>0</v>
      </c>
      <c r="AU163" s="8">
        <v>0</v>
      </c>
      <c r="AV163" s="8">
        <v>0</v>
      </c>
      <c r="AW163" s="153">
        <f t="shared" si="26"/>
        <v>1</v>
      </c>
      <c r="AX163" s="57" t="s">
        <v>549</v>
      </c>
      <c r="AY163" s="59" t="s">
        <v>24</v>
      </c>
      <c r="AZ163" s="155" t="s">
        <v>477</v>
      </c>
      <c r="BA163" s="155" t="s">
        <v>537</v>
      </c>
      <c r="BB163" s="75" t="str">
        <f t="shared" si="27"/>
        <v>SI</v>
      </c>
      <c r="BC163" s="76" t="str">
        <f t="shared" si="28"/>
        <v>NO</v>
      </c>
    </row>
    <row r="164" spans="1:55" ht="225" x14ac:dyDescent="0.25">
      <c r="A164" s="32">
        <v>40011171</v>
      </c>
      <c r="B164" s="28" t="s">
        <v>525</v>
      </c>
      <c r="C164" s="24" t="s">
        <v>234</v>
      </c>
      <c r="D164" s="25" t="s">
        <v>33</v>
      </c>
      <c r="E164" s="23" t="s">
        <v>55</v>
      </c>
      <c r="F164" s="24" t="s">
        <v>421</v>
      </c>
      <c r="G164" s="23" t="s">
        <v>22</v>
      </c>
      <c r="H164" s="107" t="s">
        <v>24</v>
      </c>
      <c r="I164" s="108">
        <v>10251</v>
      </c>
      <c r="J164" s="108"/>
      <c r="K164" s="109"/>
      <c r="L164" s="108"/>
      <c r="M164" s="107" t="s">
        <v>66</v>
      </c>
      <c r="N164" s="108">
        <v>18</v>
      </c>
      <c r="O164" s="110" t="s">
        <v>3</v>
      </c>
      <c r="P164" s="107" t="s">
        <v>3</v>
      </c>
      <c r="Q164" s="107"/>
      <c r="R164" s="111"/>
      <c r="S164" s="112">
        <v>44249</v>
      </c>
      <c r="T164" s="112">
        <v>44639</v>
      </c>
      <c r="U164" s="84">
        <v>0.43</v>
      </c>
      <c r="V164" s="27" t="s">
        <v>262</v>
      </c>
      <c r="W164" s="35">
        <v>643808</v>
      </c>
      <c r="X164" s="35">
        <v>0</v>
      </c>
      <c r="Y164" s="35">
        <v>81073</v>
      </c>
      <c r="Z164" s="8">
        <v>142565</v>
      </c>
      <c r="AA164" s="8">
        <v>235615</v>
      </c>
      <c r="AB164" s="8">
        <v>17089</v>
      </c>
      <c r="AC164" s="8">
        <v>167466</v>
      </c>
      <c r="AD164" s="8">
        <v>0</v>
      </c>
      <c r="AE164" s="8">
        <v>0</v>
      </c>
      <c r="AF164" s="8">
        <v>0</v>
      </c>
      <c r="AG164" s="8">
        <v>0</v>
      </c>
      <c r="AH164" s="8">
        <v>0</v>
      </c>
      <c r="AI164" s="8">
        <v>0</v>
      </c>
      <c r="AJ164" s="130">
        <f t="shared" si="29"/>
        <v>643808</v>
      </c>
      <c r="AK164" s="131">
        <f>IFERROR(ROUND(SUM($X164:X164)/W164,3),"-")</f>
        <v>0</v>
      </c>
      <c r="AL164" s="146">
        <f t="shared" si="32"/>
        <v>1026220</v>
      </c>
      <c r="AM164" s="35">
        <v>0</v>
      </c>
      <c r="AN164" s="35">
        <v>0</v>
      </c>
      <c r="AO164" s="35">
        <v>0</v>
      </c>
      <c r="AP164" s="35">
        <v>1</v>
      </c>
      <c r="AQ164" s="35">
        <v>382411</v>
      </c>
      <c r="AR164" s="129">
        <v>643808</v>
      </c>
      <c r="AS164" s="8">
        <v>0</v>
      </c>
      <c r="AT164" s="8">
        <v>0</v>
      </c>
      <c r="AU164" s="8">
        <v>0</v>
      </c>
      <c r="AV164" s="8">
        <v>0</v>
      </c>
      <c r="AW164" s="153">
        <f t="shared" si="26"/>
        <v>0.3726413439613338</v>
      </c>
      <c r="AX164" s="57" t="s">
        <v>559</v>
      </c>
      <c r="AY164" s="59" t="s">
        <v>25</v>
      </c>
      <c r="AZ164" s="155" t="s">
        <v>477</v>
      </c>
      <c r="BA164" s="155" t="s">
        <v>537</v>
      </c>
      <c r="BB164" s="75" t="str">
        <f t="shared" si="27"/>
        <v>SI</v>
      </c>
      <c r="BC164" s="76" t="str">
        <f t="shared" si="28"/>
        <v>NO</v>
      </c>
    </row>
    <row r="165" spans="1:55" ht="45" x14ac:dyDescent="0.25">
      <c r="A165" s="32">
        <v>30091688</v>
      </c>
      <c r="B165" s="33" t="s">
        <v>86</v>
      </c>
      <c r="C165" s="33" t="s">
        <v>85</v>
      </c>
      <c r="D165" s="25" t="s">
        <v>223</v>
      </c>
      <c r="E165" s="23" t="s">
        <v>35</v>
      </c>
      <c r="F165" s="23" t="s">
        <v>131</v>
      </c>
      <c r="G165" s="23" t="s">
        <v>22</v>
      </c>
      <c r="H165" s="78" t="s">
        <v>24</v>
      </c>
      <c r="I165" s="79">
        <v>460</v>
      </c>
      <c r="J165" s="78">
        <v>193</v>
      </c>
      <c r="K165" s="80">
        <f t="shared" ref="K165:K214" si="33">J165/I165</f>
        <v>0.41956521739130437</v>
      </c>
      <c r="L165" s="78">
        <v>5</v>
      </c>
      <c r="M165" s="78" t="s">
        <v>20</v>
      </c>
      <c r="N165" s="79">
        <v>115</v>
      </c>
      <c r="O165" s="193" t="s">
        <v>3</v>
      </c>
      <c r="P165" s="193" t="s">
        <v>61</v>
      </c>
      <c r="Q165" s="78" t="s">
        <v>69</v>
      </c>
      <c r="R165" s="82">
        <v>1267899.9521100002</v>
      </c>
      <c r="S165" s="83">
        <v>43400</v>
      </c>
      <c r="T165" s="162">
        <v>44190</v>
      </c>
      <c r="U165" s="84">
        <v>1</v>
      </c>
      <c r="V165" s="27" t="s">
        <v>263</v>
      </c>
      <c r="W165" s="35">
        <v>0</v>
      </c>
      <c r="X165" s="35">
        <v>0</v>
      </c>
      <c r="Y165" s="35">
        <v>0</v>
      </c>
      <c r="Z165" s="205">
        <v>0</v>
      </c>
      <c r="AA165" s="8">
        <v>0</v>
      </c>
      <c r="AB165" s="8">
        <v>0</v>
      </c>
      <c r="AC165" s="8">
        <v>0</v>
      </c>
      <c r="AD165" s="8">
        <v>0</v>
      </c>
      <c r="AE165" s="8">
        <v>0</v>
      </c>
      <c r="AF165" s="8">
        <v>0</v>
      </c>
      <c r="AG165" s="8">
        <v>0</v>
      </c>
      <c r="AH165" s="8">
        <v>0</v>
      </c>
      <c r="AI165" s="8">
        <v>0</v>
      </c>
      <c r="AJ165" s="130">
        <f t="shared" si="29"/>
        <v>0</v>
      </c>
      <c r="AK165" s="131" t="str">
        <f>IFERROR(ROUND(SUM($X165:X165)/W165,3),"-")</f>
        <v>-</v>
      </c>
      <c r="AL165" s="146">
        <f t="shared" si="32"/>
        <v>1491995</v>
      </c>
      <c r="AM165" s="35">
        <v>0</v>
      </c>
      <c r="AN165" s="35">
        <v>114500</v>
      </c>
      <c r="AO165" s="35">
        <v>1204539</v>
      </c>
      <c r="AP165" s="35">
        <v>172956</v>
      </c>
      <c r="AQ165" s="35">
        <v>0</v>
      </c>
      <c r="AR165" s="129">
        <v>0</v>
      </c>
      <c r="AS165" s="8">
        <v>0</v>
      </c>
      <c r="AT165" s="8">
        <v>0</v>
      </c>
      <c r="AU165" s="8">
        <v>0</v>
      </c>
      <c r="AV165" s="8">
        <v>0</v>
      </c>
      <c r="AW165" s="152">
        <f t="shared" si="26"/>
        <v>1</v>
      </c>
      <c r="AX165" s="57"/>
      <c r="AY165" s="58" t="s">
        <v>25</v>
      </c>
      <c r="AZ165" s="155" t="s">
        <v>477</v>
      </c>
      <c r="BA165" s="155" t="s">
        <v>476</v>
      </c>
      <c r="BB165" s="75" t="str">
        <f t="shared" si="27"/>
        <v>SI</v>
      </c>
      <c r="BC165" s="76" t="str">
        <f t="shared" si="28"/>
        <v>NO</v>
      </c>
    </row>
    <row r="166" spans="1:55" ht="45" x14ac:dyDescent="0.25">
      <c r="A166" s="32">
        <v>40000174</v>
      </c>
      <c r="B166" s="34" t="s">
        <v>440</v>
      </c>
      <c r="C166" s="34" t="s">
        <v>85</v>
      </c>
      <c r="D166" s="25" t="s">
        <v>223</v>
      </c>
      <c r="E166" s="23" t="s">
        <v>35</v>
      </c>
      <c r="F166" s="23" t="s">
        <v>135</v>
      </c>
      <c r="G166" s="23" t="s">
        <v>22</v>
      </c>
      <c r="H166" s="78" t="s">
        <v>24</v>
      </c>
      <c r="I166" s="79">
        <v>168</v>
      </c>
      <c r="J166" s="78">
        <v>70</v>
      </c>
      <c r="K166" s="80">
        <f t="shared" si="33"/>
        <v>0.41666666666666669</v>
      </c>
      <c r="L166" s="78">
        <v>5</v>
      </c>
      <c r="M166" s="78" t="s">
        <v>20</v>
      </c>
      <c r="N166" s="79">
        <v>141</v>
      </c>
      <c r="O166" s="193" t="s">
        <v>3</v>
      </c>
      <c r="P166" s="193" t="s">
        <v>3</v>
      </c>
      <c r="Q166" s="193" t="s">
        <v>69</v>
      </c>
      <c r="R166" s="205">
        <v>947903</v>
      </c>
      <c r="S166" s="165">
        <v>43628</v>
      </c>
      <c r="T166" s="165">
        <v>44428</v>
      </c>
      <c r="U166" s="163">
        <v>1</v>
      </c>
      <c r="V166" s="27" t="s">
        <v>263</v>
      </c>
      <c r="W166" s="35">
        <v>0</v>
      </c>
      <c r="X166" s="35">
        <v>0</v>
      </c>
      <c r="Y166" s="35">
        <v>0</v>
      </c>
      <c r="Z166" s="205">
        <v>0</v>
      </c>
      <c r="AA166" s="8">
        <v>0</v>
      </c>
      <c r="AB166" s="8">
        <v>0</v>
      </c>
      <c r="AC166" s="8">
        <v>0</v>
      </c>
      <c r="AD166" s="8">
        <v>0</v>
      </c>
      <c r="AE166" s="8">
        <v>0</v>
      </c>
      <c r="AF166" s="8">
        <v>0</v>
      </c>
      <c r="AG166" s="8">
        <v>0</v>
      </c>
      <c r="AH166" s="8">
        <v>0</v>
      </c>
      <c r="AI166" s="8">
        <v>0</v>
      </c>
      <c r="AJ166" s="130">
        <f t="shared" si="29"/>
        <v>0</v>
      </c>
      <c r="AK166" s="131" t="str">
        <f>IFERROR(ROUND(SUM($X166:X166)/W166,3),"-")</f>
        <v>-</v>
      </c>
      <c r="AL166" s="146">
        <f t="shared" si="32"/>
        <v>1174375</v>
      </c>
      <c r="AM166" s="35">
        <v>0</v>
      </c>
      <c r="AN166" s="35">
        <v>0</v>
      </c>
      <c r="AO166" s="35">
        <v>717239</v>
      </c>
      <c r="AP166" s="35">
        <v>377140</v>
      </c>
      <c r="AQ166" s="35">
        <v>79996</v>
      </c>
      <c r="AR166" s="129">
        <v>0</v>
      </c>
      <c r="AS166" s="8">
        <v>0</v>
      </c>
      <c r="AT166" s="8">
        <v>0</v>
      </c>
      <c r="AU166" s="8">
        <v>0</v>
      </c>
      <c r="AV166" s="8">
        <v>0</v>
      </c>
      <c r="AW166" s="152">
        <f t="shared" si="26"/>
        <v>1</v>
      </c>
      <c r="AX166" s="31"/>
      <c r="AY166" s="58" t="s">
        <v>25</v>
      </c>
      <c r="AZ166" s="155" t="s">
        <v>477</v>
      </c>
      <c r="BA166" s="155" t="s">
        <v>537</v>
      </c>
      <c r="BB166" s="75" t="str">
        <f t="shared" si="27"/>
        <v>SI</v>
      </c>
      <c r="BC166" s="76" t="str">
        <f t="shared" si="28"/>
        <v>NO</v>
      </c>
    </row>
    <row r="167" spans="1:55" ht="45" x14ac:dyDescent="0.25">
      <c r="A167" s="32">
        <v>40000772</v>
      </c>
      <c r="B167" s="34" t="s">
        <v>441</v>
      </c>
      <c r="C167" s="34" t="s">
        <v>85</v>
      </c>
      <c r="D167" s="25" t="s">
        <v>223</v>
      </c>
      <c r="E167" s="23" t="s">
        <v>36</v>
      </c>
      <c r="F167" s="23" t="s">
        <v>137</v>
      </c>
      <c r="G167" s="23" t="s">
        <v>22</v>
      </c>
      <c r="H167" s="78" t="s">
        <v>24</v>
      </c>
      <c r="I167" s="79">
        <v>538</v>
      </c>
      <c r="J167" s="78">
        <v>394</v>
      </c>
      <c r="K167" s="80">
        <f t="shared" si="33"/>
        <v>0.73234200743494426</v>
      </c>
      <c r="L167" s="78">
        <v>4</v>
      </c>
      <c r="M167" s="78" t="s">
        <v>20</v>
      </c>
      <c r="N167" s="79">
        <v>128</v>
      </c>
      <c r="O167" s="193" t="s">
        <v>3</v>
      </c>
      <c r="P167" s="193" t="s">
        <v>3</v>
      </c>
      <c r="Q167" s="193" t="s">
        <v>69</v>
      </c>
      <c r="R167" s="205">
        <v>684605</v>
      </c>
      <c r="S167" s="165">
        <v>43631</v>
      </c>
      <c r="T167" s="165">
        <v>44169</v>
      </c>
      <c r="U167" s="163">
        <v>1</v>
      </c>
      <c r="V167" s="27" t="s">
        <v>263</v>
      </c>
      <c r="W167" s="35">
        <v>0</v>
      </c>
      <c r="X167" s="35">
        <v>0</v>
      </c>
      <c r="Y167" s="35">
        <v>0</v>
      </c>
      <c r="Z167" s="205">
        <v>0</v>
      </c>
      <c r="AA167" s="8">
        <v>0</v>
      </c>
      <c r="AB167" s="8">
        <v>0</v>
      </c>
      <c r="AC167" s="8">
        <v>0</v>
      </c>
      <c r="AD167" s="8">
        <v>0</v>
      </c>
      <c r="AE167" s="8">
        <v>0</v>
      </c>
      <c r="AF167" s="8">
        <v>0</v>
      </c>
      <c r="AG167" s="8">
        <v>0</v>
      </c>
      <c r="AH167" s="221">
        <v>0</v>
      </c>
      <c r="AI167" s="8">
        <v>0</v>
      </c>
      <c r="AJ167" s="130">
        <f t="shared" si="29"/>
        <v>0</v>
      </c>
      <c r="AK167" s="131" t="str">
        <f>IFERROR(ROUND(SUM($X167:X167)/W167,3),"-")</f>
        <v>-</v>
      </c>
      <c r="AL167" s="146">
        <f t="shared" si="32"/>
        <v>850334</v>
      </c>
      <c r="AM167" s="35">
        <v>0</v>
      </c>
      <c r="AN167" s="35">
        <v>0</v>
      </c>
      <c r="AO167" s="35">
        <v>719824</v>
      </c>
      <c r="AP167" s="35">
        <v>90435</v>
      </c>
      <c r="AQ167" s="35">
        <v>40075</v>
      </c>
      <c r="AR167" s="129">
        <v>0</v>
      </c>
      <c r="AS167" s="8">
        <v>0</v>
      </c>
      <c r="AT167" s="8">
        <v>0</v>
      </c>
      <c r="AU167" s="8">
        <v>0</v>
      </c>
      <c r="AV167" s="8">
        <v>0</v>
      </c>
      <c r="AW167" s="152">
        <f t="shared" si="26"/>
        <v>1</v>
      </c>
      <c r="AX167" s="57"/>
      <c r="AY167" s="58" t="s">
        <v>25</v>
      </c>
      <c r="AZ167" s="155" t="s">
        <v>477</v>
      </c>
      <c r="BA167" s="155" t="s">
        <v>537</v>
      </c>
      <c r="BB167" s="75" t="str">
        <f t="shared" si="27"/>
        <v>SI</v>
      </c>
      <c r="BC167" s="76" t="str">
        <f t="shared" si="28"/>
        <v>NO</v>
      </c>
    </row>
    <row r="168" spans="1:55" ht="135" x14ac:dyDescent="0.25">
      <c r="A168" s="32">
        <v>30485110</v>
      </c>
      <c r="B168" s="34" t="s">
        <v>442</v>
      </c>
      <c r="C168" s="34" t="s">
        <v>85</v>
      </c>
      <c r="D168" s="25" t="s">
        <v>223</v>
      </c>
      <c r="E168" s="23" t="s">
        <v>37</v>
      </c>
      <c r="F168" s="23" t="s">
        <v>62</v>
      </c>
      <c r="G168" s="23" t="s">
        <v>22</v>
      </c>
      <c r="H168" s="78" t="s">
        <v>24</v>
      </c>
      <c r="I168" s="79">
        <v>2528</v>
      </c>
      <c r="J168" s="78">
        <v>773</v>
      </c>
      <c r="K168" s="80">
        <f t="shared" si="33"/>
        <v>0.30577531645569622</v>
      </c>
      <c r="L168" s="78">
        <v>3</v>
      </c>
      <c r="M168" s="78" t="s">
        <v>20</v>
      </c>
      <c r="N168" s="79">
        <v>604</v>
      </c>
      <c r="O168" s="193" t="s">
        <v>3</v>
      </c>
      <c r="P168" s="193" t="s">
        <v>155</v>
      </c>
      <c r="Q168" s="193" t="s">
        <v>69</v>
      </c>
      <c r="R168" s="205">
        <v>5191442</v>
      </c>
      <c r="S168" s="162">
        <v>43739</v>
      </c>
      <c r="T168" s="162">
        <v>44545</v>
      </c>
      <c r="U168" s="163">
        <v>1</v>
      </c>
      <c r="V168" s="27" t="s">
        <v>263</v>
      </c>
      <c r="W168" s="35">
        <v>0</v>
      </c>
      <c r="X168" s="35">
        <v>0</v>
      </c>
      <c r="Y168" s="35">
        <v>0</v>
      </c>
      <c r="Z168" s="205">
        <v>0</v>
      </c>
      <c r="AA168" s="8">
        <v>0</v>
      </c>
      <c r="AB168" s="8">
        <v>0</v>
      </c>
      <c r="AC168" s="8">
        <v>0</v>
      </c>
      <c r="AD168" s="8">
        <v>0</v>
      </c>
      <c r="AE168" s="8">
        <v>0</v>
      </c>
      <c r="AF168" s="8">
        <v>0</v>
      </c>
      <c r="AG168" s="8">
        <v>0</v>
      </c>
      <c r="AH168" s="8">
        <v>0</v>
      </c>
      <c r="AI168" s="8">
        <v>0</v>
      </c>
      <c r="AJ168" s="130">
        <f t="shared" si="29"/>
        <v>0</v>
      </c>
      <c r="AK168" s="131" t="str">
        <f>IFERROR(ROUND(SUM($X168:X168)/W168,3),"-")</f>
        <v>-</v>
      </c>
      <c r="AL168" s="146">
        <f t="shared" si="32"/>
        <v>6218222</v>
      </c>
      <c r="AM168" s="35">
        <v>0</v>
      </c>
      <c r="AN168" s="35">
        <v>0</v>
      </c>
      <c r="AO168" s="35">
        <v>1082342</v>
      </c>
      <c r="AP168" s="35">
        <v>3606618</v>
      </c>
      <c r="AQ168" s="35">
        <v>1529262</v>
      </c>
      <c r="AR168" s="129">
        <v>0</v>
      </c>
      <c r="AS168" s="8">
        <v>0</v>
      </c>
      <c r="AT168" s="8">
        <v>0</v>
      </c>
      <c r="AU168" s="8">
        <v>0</v>
      </c>
      <c r="AV168" s="8">
        <v>0</v>
      </c>
      <c r="AW168" s="152">
        <f t="shared" si="26"/>
        <v>1</v>
      </c>
      <c r="AX168" s="57"/>
      <c r="AY168" s="58" t="s">
        <v>25</v>
      </c>
      <c r="AZ168" s="155" t="s">
        <v>477</v>
      </c>
      <c r="BA168" s="155" t="s">
        <v>537</v>
      </c>
      <c r="BB168" s="75" t="str">
        <f t="shared" si="27"/>
        <v>SI</v>
      </c>
      <c r="BC168" s="76" t="str">
        <f t="shared" si="28"/>
        <v>NO</v>
      </c>
    </row>
    <row r="169" spans="1:55" ht="45" x14ac:dyDescent="0.25">
      <c r="A169" s="32">
        <v>40000627</v>
      </c>
      <c r="B169" s="34" t="s">
        <v>443</v>
      </c>
      <c r="C169" s="34" t="s">
        <v>85</v>
      </c>
      <c r="D169" s="25" t="s">
        <v>223</v>
      </c>
      <c r="E169" s="23" t="s">
        <v>37</v>
      </c>
      <c r="F169" s="23" t="s">
        <v>142</v>
      </c>
      <c r="G169" s="23" t="s">
        <v>22</v>
      </c>
      <c r="H169" s="78" t="s">
        <v>24</v>
      </c>
      <c r="I169" s="79">
        <v>235</v>
      </c>
      <c r="J169" s="78">
        <v>12</v>
      </c>
      <c r="K169" s="80">
        <f t="shared" si="33"/>
        <v>5.106382978723404E-2</v>
      </c>
      <c r="L169" s="78">
        <v>0</v>
      </c>
      <c r="M169" s="78" t="s">
        <v>20</v>
      </c>
      <c r="N169" s="79">
        <v>56</v>
      </c>
      <c r="O169" s="193" t="s">
        <v>3</v>
      </c>
      <c r="P169" s="193" t="s">
        <v>3</v>
      </c>
      <c r="Q169" s="193" t="s">
        <v>69</v>
      </c>
      <c r="R169" s="205">
        <v>406413</v>
      </c>
      <c r="S169" s="162">
        <v>43814</v>
      </c>
      <c r="T169" s="162">
        <v>44144</v>
      </c>
      <c r="U169" s="163">
        <v>1</v>
      </c>
      <c r="V169" s="27" t="s">
        <v>263</v>
      </c>
      <c r="W169" s="35">
        <v>0</v>
      </c>
      <c r="X169" s="35">
        <v>0</v>
      </c>
      <c r="Y169" s="35">
        <v>0</v>
      </c>
      <c r="Z169" s="205">
        <v>0</v>
      </c>
      <c r="AA169" s="8">
        <v>0</v>
      </c>
      <c r="AB169" s="8">
        <v>0</v>
      </c>
      <c r="AC169" s="8">
        <v>0</v>
      </c>
      <c r="AD169" s="8">
        <v>0</v>
      </c>
      <c r="AE169" s="8">
        <v>0</v>
      </c>
      <c r="AF169" s="8">
        <v>0</v>
      </c>
      <c r="AG169" s="8">
        <v>0</v>
      </c>
      <c r="AH169" s="8">
        <v>0</v>
      </c>
      <c r="AI169" s="8">
        <v>0</v>
      </c>
      <c r="AJ169" s="130">
        <f t="shared" si="29"/>
        <v>0</v>
      </c>
      <c r="AK169" s="131" t="str">
        <f>IFERROR(ROUND(SUM($X169:X169)/W169,3),"-")</f>
        <v>-</v>
      </c>
      <c r="AL169" s="146">
        <f t="shared" si="32"/>
        <v>406413</v>
      </c>
      <c r="AM169" s="35">
        <v>0</v>
      </c>
      <c r="AN169" s="35">
        <v>0</v>
      </c>
      <c r="AO169" s="35">
        <v>0</v>
      </c>
      <c r="AP169" s="35">
        <v>402812</v>
      </c>
      <c r="AQ169" s="35">
        <v>3601</v>
      </c>
      <c r="AR169" s="129">
        <v>0</v>
      </c>
      <c r="AS169" s="8">
        <v>0</v>
      </c>
      <c r="AT169" s="8">
        <v>0</v>
      </c>
      <c r="AU169" s="8">
        <v>0</v>
      </c>
      <c r="AV169" s="8">
        <v>0</v>
      </c>
      <c r="AW169" s="152">
        <f t="shared" si="26"/>
        <v>1</v>
      </c>
      <c r="AX169" s="57"/>
      <c r="AY169" s="58" t="s">
        <v>25</v>
      </c>
      <c r="AZ169" s="155" t="s">
        <v>477</v>
      </c>
      <c r="BA169" s="155" t="s">
        <v>537</v>
      </c>
      <c r="BB169" s="75" t="str">
        <f t="shared" si="27"/>
        <v>SI</v>
      </c>
      <c r="BC169" s="76" t="str">
        <f t="shared" si="28"/>
        <v>NO</v>
      </c>
    </row>
    <row r="170" spans="1:55" ht="60" x14ac:dyDescent="0.25">
      <c r="A170" s="169">
        <v>40007532</v>
      </c>
      <c r="B170" s="208" t="s">
        <v>444</v>
      </c>
      <c r="C170" s="208" t="s">
        <v>85</v>
      </c>
      <c r="D170" s="188" t="s">
        <v>223</v>
      </c>
      <c r="E170" s="189" t="s">
        <v>37</v>
      </c>
      <c r="F170" s="189" t="s">
        <v>146</v>
      </c>
      <c r="G170" s="189" t="s">
        <v>22</v>
      </c>
      <c r="H170" s="190" t="s">
        <v>75</v>
      </c>
      <c r="I170" s="172">
        <v>735</v>
      </c>
      <c r="J170" s="172">
        <f t="shared" ref="J170" si="34">I170*K170</f>
        <v>110.25</v>
      </c>
      <c r="K170" s="173">
        <v>0.15</v>
      </c>
      <c r="L170" s="190">
        <v>0</v>
      </c>
      <c r="M170" s="190" t="s">
        <v>495</v>
      </c>
      <c r="N170" s="172">
        <v>175</v>
      </c>
      <c r="O170" s="190" t="s">
        <v>3</v>
      </c>
      <c r="P170" s="190" t="s">
        <v>3</v>
      </c>
      <c r="Q170" s="190" t="s">
        <v>69</v>
      </c>
      <c r="R170" s="179">
        <v>788523</v>
      </c>
      <c r="S170" s="176">
        <v>44075</v>
      </c>
      <c r="T170" s="176">
        <v>44287</v>
      </c>
      <c r="U170" s="177">
        <v>1</v>
      </c>
      <c r="V170" s="178" t="s">
        <v>263</v>
      </c>
      <c r="W170" s="180">
        <v>0</v>
      </c>
      <c r="X170" s="180">
        <v>0</v>
      </c>
      <c r="Y170" s="180">
        <v>0</v>
      </c>
      <c r="Z170" s="179">
        <v>0</v>
      </c>
      <c r="AA170" s="181">
        <v>0</v>
      </c>
      <c r="AB170" s="181">
        <v>0</v>
      </c>
      <c r="AC170" s="181">
        <v>0</v>
      </c>
      <c r="AD170" s="181">
        <v>0</v>
      </c>
      <c r="AE170" s="181">
        <v>0</v>
      </c>
      <c r="AF170" s="181">
        <v>0</v>
      </c>
      <c r="AG170" s="181">
        <v>0</v>
      </c>
      <c r="AH170" s="181">
        <v>0</v>
      </c>
      <c r="AI170" s="181">
        <v>0</v>
      </c>
      <c r="AJ170" s="130">
        <f t="shared" si="29"/>
        <v>0</v>
      </c>
      <c r="AK170" s="131" t="str">
        <f>IFERROR(ROUND(SUM($X170:X170)/W170,3),"-")</f>
        <v>-</v>
      </c>
      <c r="AL170" s="182">
        <f t="shared" si="32"/>
        <v>941259</v>
      </c>
      <c r="AM170" s="180">
        <v>0</v>
      </c>
      <c r="AN170" s="180">
        <v>40000</v>
      </c>
      <c r="AO170" s="180">
        <v>0</v>
      </c>
      <c r="AP170" s="180">
        <v>57250</v>
      </c>
      <c r="AQ170" s="180">
        <v>844009</v>
      </c>
      <c r="AR170" s="183">
        <v>0</v>
      </c>
      <c r="AS170" s="181">
        <v>0</v>
      </c>
      <c r="AT170" s="181">
        <v>0</v>
      </c>
      <c r="AU170" s="181">
        <v>0</v>
      </c>
      <c r="AV170" s="181">
        <v>0</v>
      </c>
      <c r="AW170" s="184">
        <f t="shared" si="26"/>
        <v>1</v>
      </c>
      <c r="AX170" s="185"/>
      <c r="AY170" s="186" t="s">
        <v>25</v>
      </c>
      <c r="AZ170" s="187" t="s">
        <v>477</v>
      </c>
      <c r="BA170" s="187" t="s">
        <v>537</v>
      </c>
      <c r="BB170" s="75" t="str">
        <f t="shared" si="27"/>
        <v>SI</v>
      </c>
      <c r="BC170" s="76" t="str">
        <f t="shared" si="28"/>
        <v>NO</v>
      </c>
    </row>
    <row r="171" spans="1:55" ht="135" x14ac:dyDescent="0.25">
      <c r="A171" s="32">
        <v>30458784</v>
      </c>
      <c r="B171" s="28" t="s">
        <v>445</v>
      </c>
      <c r="C171" s="24" t="s">
        <v>85</v>
      </c>
      <c r="D171" s="25" t="s">
        <v>223</v>
      </c>
      <c r="E171" s="23" t="s">
        <v>38</v>
      </c>
      <c r="F171" s="23" t="s">
        <v>125</v>
      </c>
      <c r="G171" s="23" t="s">
        <v>22</v>
      </c>
      <c r="H171" s="96" t="s">
        <v>24</v>
      </c>
      <c r="I171" s="94">
        <v>4492</v>
      </c>
      <c r="J171" s="96">
        <v>3009</v>
      </c>
      <c r="K171" s="114">
        <f t="shared" si="33"/>
        <v>0.66985752448797864</v>
      </c>
      <c r="L171" s="96">
        <v>6</v>
      </c>
      <c r="M171" s="96" t="s">
        <v>20</v>
      </c>
      <c r="N171" s="94">
        <v>1123</v>
      </c>
      <c r="O171" s="194" t="s">
        <v>3</v>
      </c>
      <c r="P171" s="194" t="s">
        <v>3</v>
      </c>
      <c r="Q171" s="96" t="s">
        <v>69</v>
      </c>
      <c r="R171" s="97">
        <v>4211448</v>
      </c>
      <c r="S171" s="115">
        <v>43334</v>
      </c>
      <c r="T171" s="195">
        <v>44256</v>
      </c>
      <c r="U171" s="166">
        <v>0.93</v>
      </c>
      <c r="V171" s="27" t="s">
        <v>263</v>
      </c>
      <c r="W171" s="35">
        <v>0</v>
      </c>
      <c r="X171" s="35">
        <v>0</v>
      </c>
      <c r="Y171" s="35">
        <v>0</v>
      </c>
      <c r="Z171" s="205">
        <v>0</v>
      </c>
      <c r="AA171" s="8">
        <v>0</v>
      </c>
      <c r="AB171" s="8">
        <v>0</v>
      </c>
      <c r="AC171" s="8">
        <v>0</v>
      </c>
      <c r="AD171" s="8">
        <v>0</v>
      </c>
      <c r="AE171" s="8">
        <v>0</v>
      </c>
      <c r="AF171" s="8">
        <v>0</v>
      </c>
      <c r="AG171" s="8">
        <v>0</v>
      </c>
      <c r="AH171" s="8">
        <v>0</v>
      </c>
      <c r="AI171" s="8">
        <v>0</v>
      </c>
      <c r="AJ171" s="130">
        <f t="shared" si="29"/>
        <v>0</v>
      </c>
      <c r="AK171" s="131" t="str">
        <f>IFERROR(ROUND(SUM($X171:X171)/W171,3),"-")</f>
        <v>-</v>
      </c>
      <c r="AL171" s="146">
        <f t="shared" si="32"/>
        <v>3526133</v>
      </c>
      <c r="AM171" s="35">
        <v>0</v>
      </c>
      <c r="AN171" s="35">
        <v>739139</v>
      </c>
      <c r="AO171" s="35">
        <v>2428657</v>
      </c>
      <c r="AP171" s="35">
        <v>115150</v>
      </c>
      <c r="AQ171" s="35">
        <v>243187</v>
      </c>
      <c r="AR171" s="129">
        <v>0</v>
      </c>
      <c r="AS171" s="8">
        <v>0</v>
      </c>
      <c r="AT171" s="8">
        <v>0</v>
      </c>
      <c r="AU171" s="8">
        <v>0</v>
      </c>
      <c r="AV171" s="8">
        <v>0</v>
      </c>
      <c r="AW171" s="152">
        <f t="shared" si="26"/>
        <v>1</v>
      </c>
      <c r="AX171" s="57"/>
      <c r="AY171" s="58" t="s">
        <v>25</v>
      </c>
      <c r="AZ171" s="155" t="s">
        <v>477</v>
      </c>
      <c r="BA171" s="155" t="s">
        <v>537</v>
      </c>
      <c r="BB171" s="75" t="str">
        <f t="shared" si="27"/>
        <v>SI</v>
      </c>
      <c r="BC171" s="76" t="str">
        <f t="shared" si="28"/>
        <v>NO</v>
      </c>
    </row>
    <row r="172" spans="1:55" ht="45" x14ac:dyDescent="0.25">
      <c r="A172" s="32">
        <v>30485885</v>
      </c>
      <c r="B172" s="34" t="s">
        <v>446</v>
      </c>
      <c r="C172" s="34" t="s">
        <v>85</v>
      </c>
      <c r="D172" s="25" t="s">
        <v>223</v>
      </c>
      <c r="E172" s="23" t="s">
        <v>38</v>
      </c>
      <c r="F172" s="23" t="s">
        <v>133</v>
      </c>
      <c r="G172" s="23" t="s">
        <v>22</v>
      </c>
      <c r="H172" s="78" t="s">
        <v>24</v>
      </c>
      <c r="I172" s="79">
        <v>1651</v>
      </c>
      <c r="J172" s="78">
        <v>1053</v>
      </c>
      <c r="K172" s="80">
        <f t="shared" si="33"/>
        <v>0.63779527559055116</v>
      </c>
      <c r="L172" s="78">
        <v>3</v>
      </c>
      <c r="M172" s="78" t="s">
        <v>20</v>
      </c>
      <c r="N172" s="79">
        <v>393</v>
      </c>
      <c r="O172" s="193" t="s">
        <v>3</v>
      </c>
      <c r="P172" s="193" t="s">
        <v>3</v>
      </c>
      <c r="Q172" s="78" t="s">
        <v>69</v>
      </c>
      <c r="R172" s="82">
        <v>3623038</v>
      </c>
      <c r="S172" s="85">
        <v>43646</v>
      </c>
      <c r="T172" s="165">
        <v>44245</v>
      </c>
      <c r="U172" s="163">
        <v>0.88</v>
      </c>
      <c r="V172" s="27" t="s">
        <v>263</v>
      </c>
      <c r="W172" s="35">
        <v>420525</v>
      </c>
      <c r="X172" s="35">
        <v>0</v>
      </c>
      <c r="Y172" s="35">
        <v>0</v>
      </c>
      <c r="Z172" s="205">
        <v>0</v>
      </c>
      <c r="AA172" s="8">
        <v>41220</v>
      </c>
      <c r="AB172" s="8">
        <v>41220</v>
      </c>
      <c r="AC172" s="8">
        <v>41220</v>
      </c>
      <c r="AD172" s="8">
        <v>41220</v>
      </c>
      <c r="AE172" s="8">
        <v>41220</v>
      </c>
      <c r="AF172" s="8">
        <v>41220</v>
      </c>
      <c r="AG172" s="8">
        <v>41220</v>
      </c>
      <c r="AH172" s="8">
        <f>41220+49544</f>
        <v>90764</v>
      </c>
      <c r="AI172" s="8">
        <v>41221</v>
      </c>
      <c r="AJ172" s="130">
        <f t="shared" si="29"/>
        <v>420525</v>
      </c>
      <c r="AK172" s="131">
        <f>IFERROR(ROUND(SUM($X172:X172)/W172,3),"-")</f>
        <v>0</v>
      </c>
      <c r="AL172" s="146">
        <f t="shared" si="32"/>
        <v>3626492</v>
      </c>
      <c r="AM172" s="35">
        <v>0</v>
      </c>
      <c r="AN172" s="35">
        <v>0</v>
      </c>
      <c r="AO172" s="35">
        <v>1337429</v>
      </c>
      <c r="AP172" s="35">
        <v>1070924</v>
      </c>
      <c r="AQ172" s="35">
        <v>797614</v>
      </c>
      <c r="AR172" s="129">
        <v>420525</v>
      </c>
      <c r="AS172" s="8">
        <v>0</v>
      </c>
      <c r="AT172" s="8">
        <v>0</v>
      </c>
      <c r="AU172" s="8">
        <v>0</v>
      </c>
      <c r="AV172" s="8">
        <v>0</v>
      </c>
      <c r="AW172" s="152">
        <f t="shared" si="26"/>
        <v>0.88404083064294636</v>
      </c>
      <c r="AX172" s="57"/>
      <c r="AY172" s="58" t="s">
        <v>25</v>
      </c>
      <c r="AZ172" s="155" t="s">
        <v>477</v>
      </c>
      <c r="BA172" s="155" t="s">
        <v>537</v>
      </c>
      <c r="BB172" s="75" t="str">
        <f t="shared" si="27"/>
        <v>SI</v>
      </c>
      <c r="BC172" s="76" t="str">
        <f t="shared" si="28"/>
        <v>NO</v>
      </c>
    </row>
    <row r="173" spans="1:55" ht="90" x14ac:dyDescent="0.25">
      <c r="A173" s="32">
        <v>30488759</v>
      </c>
      <c r="B173" s="42" t="s">
        <v>447</v>
      </c>
      <c r="C173" s="34" t="s">
        <v>85</v>
      </c>
      <c r="D173" s="25" t="s">
        <v>223</v>
      </c>
      <c r="E173" s="23" t="s">
        <v>38</v>
      </c>
      <c r="F173" s="23" t="s">
        <v>136</v>
      </c>
      <c r="G173" s="23" t="s">
        <v>22</v>
      </c>
      <c r="H173" s="99" t="s">
        <v>24</v>
      </c>
      <c r="I173" s="100">
        <v>2297</v>
      </c>
      <c r="J173" s="99">
        <v>911</v>
      </c>
      <c r="K173" s="101">
        <f t="shared" si="33"/>
        <v>0.39660426643447977</v>
      </c>
      <c r="L173" s="99">
        <v>6</v>
      </c>
      <c r="M173" s="99" t="s">
        <v>20</v>
      </c>
      <c r="N173" s="100">
        <v>547</v>
      </c>
      <c r="O173" s="200" t="s">
        <v>3</v>
      </c>
      <c r="P173" s="200" t="s">
        <v>3</v>
      </c>
      <c r="Q173" s="99" t="s">
        <v>69</v>
      </c>
      <c r="R173" s="102">
        <v>3236709</v>
      </c>
      <c r="S173" s="116">
        <v>43656</v>
      </c>
      <c r="T173" s="199">
        <v>44288</v>
      </c>
      <c r="U173" s="167">
        <v>0.6</v>
      </c>
      <c r="V173" s="27" t="s">
        <v>263</v>
      </c>
      <c r="W173" s="35">
        <v>687006</v>
      </c>
      <c r="X173" s="35">
        <v>0</v>
      </c>
      <c r="Y173" s="35">
        <v>0</v>
      </c>
      <c r="Z173" s="205">
        <v>0</v>
      </c>
      <c r="AA173" s="205">
        <v>0</v>
      </c>
      <c r="AB173" s="8">
        <v>0</v>
      </c>
      <c r="AC173" s="8">
        <v>0</v>
      </c>
      <c r="AD173" s="8">
        <v>114500</v>
      </c>
      <c r="AE173" s="8">
        <v>114500</v>
      </c>
      <c r="AF173" s="8">
        <v>114500</v>
      </c>
      <c r="AG173" s="8">
        <v>114500</v>
      </c>
      <c r="AH173" s="8">
        <v>114500</v>
      </c>
      <c r="AI173" s="8">
        <v>114506</v>
      </c>
      <c r="AJ173" s="130">
        <f t="shared" si="29"/>
        <v>687006</v>
      </c>
      <c r="AK173" s="131">
        <f>IFERROR(ROUND(SUM($X173:X173)/W173,3),"-")</f>
        <v>0</v>
      </c>
      <c r="AL173" s="146">
        <f t="shared" si="32"/>
        <v>3081719</v>
      </c>
      <c r="AM173" s="35">
        <v>0</v>
      </c>
      <c r="AN173" s="35">
        <v>0</v>
      </c>
      <c r="AO173" s="35">
        <v>218556</v>
      </c>
      <c r="AP173" s="35">
        <v>1504290</v>
      </c>
      <c r="AQ173" s="35">
        <v>671867</v>
      </c>
      <c r="AR173" s="129">
        <v>687006</v>
      </c>
      <c r="AS173" s="8">
        <v>0</v>
      </c>
      <c r="AT173" s="8">
        <v>0</v>
      </c>
      <c r="AU173" s="8">
        <v>0</v>
      </c>
      <c r="AV173" s="8">
        <v>0</v>
      </c>
      <c r="AW173" s="152">
        <f t="shared" si="26"/>
        <v>0.77707052460006898</v>
      </c>
      <c r="AX173" s="57"/>
      <c r="AY173" s="58" t="s">
        <v>25</v>
      </c>
      <c r="AZ173" s="155" t="s">
        <v>477</v>
      </c>
      <c r="BA173" s="155" t="s">
        <v>537</v>
      </c>
      <c r="BB173" s="75" t="str">
        <f t="shared" si="27"/>
        <v>SI</v>
      </c>
      <c r="BC173" s="76" t="str">
        <f t="shared" si="28"/>
        <v>NO</v>
      </c>
    </row>
    <row r="174" spans="1:55" ht="75" x14ac:dyDescent="0.25">
      <c r="A174" s="32">
        <v>40000292</v>
      </c>
      <c r="B174" s="34" t="s">
        <v>448</v>
      </c>
      <c r="C174" s="34" t="s">
        <v>85</v>
      </c>
      <c r="D174" s="25" t="s">
        <v>223</v>
      </c>
      <c r="E174" s="23" t="s">
        <v>39</v>
      </c>
      <c r="F174" s="23" t="s">
        <v>141</v>
      </c>
      <c r="G174" s="23" t="s">
        <v>22</v>
      </c>
      <c r="H174" s="78" t="s">
        <v>24</v>
      </c>
      <c r="I174" s="79">
        <v>1382</v>
      </c>
      <c r="J174" s="78">
        <v>206</v>
      </c>
      <c r="K174" s="80">
        <f t="shared" si="33"/>
        <v>0.14905933429811866</v>
      </c>
      <c r="L174" s="78">
        <v>14</v>
      </c>
      <c r="M174" s="78" t="s">
        <v>20</v>
      </c>
      <c r="N174" s="79">
        <v>329</v>
      </c>
      <c r="O174" s="193" t="s">
        <v>3</v>
      </c>
      <c r="P174" s="193" t="s">
        <v>3</v>
      </c>
      <c r="Q174" s="193" t="s">
        <v>69</v>
      </c>
      <c r="R174" s="205">
        <v>1484252</v>
      </c>
      <c r="S174" s="162">
        <v>43814</v>
      </c>
      <c r="T174" s="162">
        <v>44471</v>
      </c>
      <c r="U174" s="163">
        <v>1</v>
      </c>
      <c r="V174" s="27" t="s">
        <v>263</v>
      </c>
      <c r="W174" s="35">
        <v>0</v>
      </c>
      <c r="X174" s="35">
        <v>0</v>
      </c>
      <c r="Y174" s="35">
        <v>0</v>
      </c>
      <c r="Z174" s="205">
        <v>0</v>
      </c>
      <c r="AA174" s="8">
        <v>0</v>
      </c>
      <c r="AB174" s="8">
        <v>0</v>
      </c>
      <c r="AC174" s="8">
        <v>0</v>
      </c>
      <c r="AD174" s="8">
        <v>0</v>
      </c>
      <c r="AE174" s="8">
        <v>0</v>
      </c>
      <c r="AF174" s="8">
        <v>0</v>
      </c>
      <c r="AG174" s="8">
        <v>0</v>
      </c>
      <c r="AH174" s="8">
        <v>0</v>
      </c>
      <c r="AI174" s="8">
        <v>0</v>
      </c>
      <c r="AJ174" s="130">
        <f t="shared" si="29"/>
        <v>0</v>
      </c>
      <c r="AK174" s="131" t="str">
        <f>IFERROR(ROUND(SUM($X174:X174)/W174,3),"-")</f>
        <v>-</v>
      </c>
      <c r="AL174" s="146">
        <f t="shared" si="32"/>
        <v>1665092</v>
      </c>
      <c r="AM174" s="35">
        <v>0</v>
      </c>
      <c r="AN174" s="35">
        <v>0</v>
      </c>
      <c r="AO174" s="35">
        <v>0</v>
      </c>
      <c r="AP174" s="35">
        <v>705322</v>
      </c>
      <c r="AQ174" s="35">
        <v>959770</v>
      </c>
      <c r="AR174" s="129">
        <v>0</v>
      </c>
      <c r="AS174" s="8">
        <v>0</v>
      </c>
      <c r="AT174" s="8">
        <v>0</v>
      </c>
      <c r="AU174" s="8">
        <v>0</v>
      </c>
      <c r="AV174" s="8">
        <v>0</v>
      </c>
      <c r="AW174" s="152">
        <f t="shared" si="26"/>
        <v>1</v>
      </c>
      <c r="AX174" s="57"/>
      <c r="AY174" s="58" t="s">
        <v>25</v>
      </c>
      <c r="AZ174" s="155" t="s">
        <v>477</v>
      </c>
      <c r="BA174" s="155" t="s">
        <v>537</v>
      </c>
      <c r="BB174" s="75" t="str">
        <f t="shared" si="27"/>
        <v>SI</v>
      </c>
      <c r="BC174" s="76" t="str">
        <f t="shared" si="28"/>
        <v>NO</v>
      </c>
    </row>
    <row r="175" spans="1:55" ht="75" x14ac:dyDescent="0.25">
      <c r="A175" s="32">
        <v>30441773</v>
      </c>
      <c r="B175" s="24" t="s">
        <v>449</v>
      </c>
      <c r="C175" s="24" t="s">
        <v>85</v>
      </c>
      <c r="D175" s="25" t="s">
        <v>223</v>
      </c>
      <c r="E175" s="23" t="s">
        <v>44</v>
      </c>
      <c r="F175" s="23" t="s">
        <v>124</v>
      </c>
      <c r="G175" s="23" t="s">
        <v>22</v>
      </c>
      <c r="H175" s="78" t="s">
        <v>24</v>
      </c>
      <c r="I175" s="79">
        <v>2576</v>
      </c>
      <c r="J175" s="78">
        <v>1004</v>
      </c>
      <c r="K175" s="80">
        <f t="shared" si="33"/>
        <v>0.38975155279503104</v>
      </c>
      <c r="L175" s="78">
        <v>9</v>
      </c>
      <c r="M175" s="78" t="s">
        <v>20</v>
      </c>
      <c r="N175" s="79">
        <v>644</v>
      </c>
      <c r="O175" s="193" t="s">
        <v>65</v>
      </c>
      <c r="P175" s="193" t="s">
        <v>64</v>
      </c>
      <c r="Q175" s="78" t="s">
        <v>69</v>
      </c>
      <c r="R175" s="82">
        <v>3793501.5290000001</v>
      </c>
      <c r="S175" s="85">
        <v>42921</v>
      </c>
      <c r="T175" s="165">
        <v>43739</v>
      </c>
      <c r="U175" s="163">
        <v>1</v>
      </c>
      <c r="V175" s="27" t="s">
        <v>263</v>
      </c>
      <c r="W175" s="35">
        <v>0</v>
      </c>
      <c r="X175" s="35">
        <v>0</v>
      </c>
      <c r="Y175" s="35">
        <v>0</v>
      </c>
      <c r="Z175" s="205">
        <v>0</v>
      </c>
      <c r="AA175" s="8">
        <v>0</v>
      </c>
      <c r="AB175" s="8">
        <v>0</v>
      </c>
      <c r="AC175" s="8">
        <v>0</v>
      </c>
      <c r="AD175" s="8">
        <v>0</v>
      </c>
      <c r="AE175" s="8">
        <v>0</v>
      </c>
      <c r="AF175" s="8">
        <v>0</v>
      </c>
      <c r="AG175" s="8">
        <v>0</v>
      </c>
      <c r="AH175" s="8">
        <v>0</v>
      </c>
      <c r="AI175" s="8">
        <v>0</v>
      </c>
      <c r="AJ175" s="130">
        <f t="shared" si="29"/>
        <v>0</v>
      </c>
      <c r="AK175" s="131" t="str">
        <f>IFERROR(ROUND(SUM($X175:X175)/W175,3),"-")</f>
        <v>-</v>
      </c>
      <c r="AL175" s="146">
        <f t="shared" si="32"/>
        <v>4484311</v>
      </c>
      <c r="AM175" s="35">
        <v>254201</v>
      </c>
      <c r="AN175" s="35">
        <v>2729831</v>
      </c>
      <c r="AO175" s="35">
        <v>1192916</v>
      </c>
      <c r="AP175" s="35">
        <v>34041</v>
      </c>
      <c r="AQ175" s="35">
        <v>273322</v>
      </c>
      <c r="AR175" s="129">
        <v>0</v>
      </c>
      <c r="AS175" s="8">
        <v>0</v>
      </c>
      <c r="AT175" s="8">
        <v>0</v>
      </c>
      <c r="AU175" s="8">
        <v>0</v>
      </c>
      <c r="AV175" s="8">
        <v>0</v>
      </c>
      <c r="AW175" s="152">
        <f t="shared" si="26"/>
        <v>1</v>
      </c>
      <c r="AX175" s="31"/>
      <c r="AY175" s="58" t="s">
        <v>24</v>
      </c>
      <c r="AZ175" s="155" t="s">
        <v>477</v>
      </c>
      <c r="BA175" s="155" t="s">
        <v>476</v>
      </c>
      <c r="BB175" s="75" t="str">
        <f t="shared" si="27"/>
        <v>SI</v>
      </c>
      <c r="BC175" s="76" t="str">
        <f t="shared" si="28"/>
        <v>NO</v>
      </c>
    </row>
    <row r="176" spans="1:55" ht="45" x14ac:dyDescent="0.25">
      <c r="A176" s="32">
        <v>30484751</v>
      </c>
      <c r="B176" s="33" t="s">
        <v>450</v>
      </c>
      <c r="C176" s="33" t="s">
        <v>85</v>
      </c>
      <c r="D176" s="25" t="s">
        <v>223</v>
      </c>
      <c r="E176" s="23" t="s">
        <v>46</v>
      </c>
      <c r="F176" s="23" t="s">
        <v>132</v>
      </c>
      <c r="G176" s="23" t="s">
        <v>22</v>
      </c>
      <c r="H176" s="78" t="s">
        <v>24</v>
      </c>
      <c r="I176" s="79">
        <v>508</v>
      </c>
      <c r="J176" s="78">
        <v>289</v>
      </c>
      <c r="K176" s="80">
        <f t="shared" si="33"/>
        <v>0.56889763779527558</v>
      </c>
      <c r="L176" s="78">
        <v>1</v>
      </c>
      <c r="M176" s="78" t="s">
        <v>20</v>
      </c>
      <c r="N176" s="79">
        <v>127</v>
      </c>
      <c r="O176" s="193" t="s">
        <v>3</v>
      </c>
      <c r="P176" s="193" t="s">
        <v>3</v>
      </c>
      <c r="Q176" s="193" t="s">
        <v>69</v>
      </c>
      <c r="R176" s="205">
        <v>793447.99160999991</v>
      </c>
      <c r="S176" s="162">
        <v>43400</v>
      </c>
      <c r="T176" s="162">
        <v>44185</v>
      </c>
      <c r="U176" s="163">
        <v>1</v>
      </c>
      <c r="V176" s="27" t="s">
        <v>263</v>
      </c>
      <c r="W176" s="35">
        <v>0</v>
      </c>
      <c r="X176" s="35">
        <v>0</v>
      </c>
      <c r="Y176" s="35">
        <v>0</v>
      </c>
      <c r="Z176" s="205">
        <v>0</v>
      </c>
      <c r="AA176" s="8">
        <v>0</v>
      </c>
      <c r="AB176" s="8">
        <v>0</v>
      </c>
      <c r="AC176" s="8">
        <v>0</v>
      </c>
      <c r="AD176" s="8">
        <v>0</v>
      </c>
      <c r="AE176" s="8">
        <v>0</v>
      </c>
      <c r="AF176" s="8">
        <v>0</v>
      </c>
      <c r="AG176" s="8">
        <v>0</v>
      </c>
      <c r="AH176" s="8">
        <v>0</v>
      </c>
      <c r="AI176" s="8">
        <v>0</v>
      </c>
      <c r="AJ176" s="130">
        <f t="shared" si="29"/>
        <v>0</v>
      </c>
      <c r="AK176" s="131" t="str">
        <f>IFERROR(ROUND(SUM($X176:X176)/W176,3),"-")</f>
        <v>-</v>
      </c>
      <c r="AL176" s="146">
        <f t="shared" si="32"/>
        <v>1067039</v>
      </c>
      <c r="AM176" s="35">
        <v>0</v>
      </c>
      <c r="AN176" s="35">
        <v>70077</v>
      </c>
      <c r="AO176" s="35">
        <v>729306</v>
      </c>
      <c r="AP176" s="35">
        <v>267656</v>
      </c>
      <c r="AQ176" s="35">
        <v>0</v>
      </c>
      <c r="AR176" s="129">
        <v>0</v>
      </c>
      <c r="AS176" s="8">
        <v>0</v>
      </c>
      <c r="AT176" s="8">
        <v>0</v>
      </c>
      <c r="AU176" s="8">
        <v>0</v>
      </c>
      <c r="AV176" s="8">
        <v>0</v>
      </c>
      <c r="AW176" s="152">
        <f t="shared" si="26"/>
        <v>1</v>
      </c>
      <c r="AX176" s="28"/>
      <c r="AY176" s="58" t="s">
        <v>25</v>
      </c>
      <c r="AZ176" s="155" t="s">
        <v>477</v>
      </c>
      <c r="BA176" s="155" t="s">
        <v>537</v>
      </c>
      <c r="BB176" s="75" t="str">
        <f t="shared" si="27"/>
        <v>SI</v>
      </c>
      <c r="BC176" s="76" t="str">
        <f t="shared" si="28"/>
        <v>NO</v>
      </c>
    </row>
    <row r="177" spans="1:55" ht="60" x14ac:dyDescent="0.25">
      <c r="A177" s="169">
        <v>40001395</v>
      </c>
      <c r="B177" s="208" t="s">
        <v>451</v>
      </c>
      <c r="C177" s="208" t="s">
        <v>85</v>
      </c>
      <c r="D177" s="188" t="s">
        <v>223</v>
      </c>
      <c r="E177" s="189" t="s">
        <v>46</v>
      </c>
      <c r="F177" s="189" t="s">
        <v>240</v>
      </c>
      <c r="G177" s="189" t="s">
        <v>22</v>
      </c>
      <c r="H177" s="190" t="s">
        <v>75</v>
      </c>
      <c r="I177" s="172">
        <v>1037</v>
      </c>
      <c r="J177" s="172">
        <f t="shared" ref="J177" si="35">I177*K177</f>
        <v>811.971</v>
      </c>
      <c r="K177" s="173">
        <v>0.78300000000000003</v>
      </c>
      <c r="L177" s="169">
        <v>6</v>
      </c>
      <c r="M177" s="190" t="s">
        <v>495</v>
      </c>
      <c r="N177" s="172">
        <v>247</v>
      </c>
      <c r="O177" s="190" t="s">
        <v>3</v>
      </c>
      <c r="P177" s="190" t="s">
        <v>3</v>
      </c>
      <c r="Q177" s="190" t="s">
        <v>69</v>
      </c>
      <c r="R177" s="179">
        <v>1621102</v>
      </c>
      <c r="S177" s="176">
        <v>44075</v>
      </c>
      <c r="T177" s="176">
        <v>44619</v>
      </c>
      <c r="U177" s="177">
        <v>0.78</v>
      </c>
      <c r="V177" s="178" t="s">
        <v>263</v>
      </c>
      <c r="W177" s="180">
        <v>956918</v>
      </c>
      <c r="X177" s="180">
        <v>0</v>
      </c>
      <c r="Y177" s="180">
        <v>38699</v>
      </c>
      <c r="Z177" s="179">
        <v>0</v>
      </c>
      <c r="AA177" s="181">
        <v>95035</v>
      </c>
      <c r="AB177" s="181">
        <v>95035</v>
      </c>
      <c r="AC177" s="181">
        <v>95035</v>
      </c>
      <c r="AD177" s="181">
        <v>95035</v>
      </c>
      <c r="AE177" s="181">
        <v>95035</v>
      </c>
      <c r="AF177" s="181">
        <v>95035</v>
      </c>
      <c r="AG177" s="181">
        <v>95035</v>
      </c>
      <c r="AH177" s="181">
        <f>95035+95035</f>
        <v>190070</v>
      </c>
      <c r="AI177" s="181">
        <v>62984</v>
      </c>
      <c r="AJ177" s="130">
        <f t="shared" si="29"/>
        <v>956998</v>
      </c>
      <c r="AK177" s="131">
        <f>IFERROR(ROUND(SUM($X177:X177)/W177,3),"-")</f>
        <v>0</v>
      </c>
      <c r="AL177" s="182">
        <f t="shared" si="32"/>
        <v>2281975</v>
      </c>
      <c r="AM177" s="180">
        <v>0</v>
      </c>
      <c r="AN177" s="180">
        <v>30000</v>
      </c>
      <c r="AO177" s="180">
        <v>1419</v>
      </c>
      <c r="AP177" s="180">
        <v>0</v>
      </c>
      <c r="AQ177" s="180">
        <v>1293558</v>
      </c>
      <c r="AR177" s="183">
        <v>956998</v>
      </c>
      <c r="AS177" s="181">
        <v>0</v>
      </c>
      <c r="AT177" s="181">
        <v>0</v>
      </c>
      <c r="AU177" s="181">
        <v>0</v>
      </c>
      <c r="AV177" s="181">
        <v>0</v>
      </c>
      <c r="AW177" s="184">
        <f t="shared" si="26"/>
        <v>0.58062730748584013</v>
      </c>
      <c r="AX177" s="185"/>
      <c r="AY177" s="189" t="s">
        <v>25</v>
      </c>
      <c r="AZ177" s="187" t="s">
        <v>477</v>
      </c>
      <c r="BA177" s="187" t="s">
        <v>537</v>
      </c>
      <c r="BB177" s="75" t="str">
        <f t="shared" si="27"/>
        <v>SI</v>
      </c>
      <c r="BC177" s="76" t="str">
        <f t="shared" si="28"/>
        <v>NO</v>
      </c>
    </row>
    <row r="178" spans="1:55" ht="45" x14ac:dyDescent="0.25">
      <c r="A178" s="32">
        <v>30068020</v>
      </c>
      <c r="B178" s="28" t="s">
        <v>379</v>
      </c>
      <c r="C178" s="24" t="s">
        <v>85</v>
      </c>
      <c r="D178" s="25" t="s">
        <v>223</v>
      </c>
      <c r="E178" s="23" t="s">
        <v>47</v>
      </c>
      <c r="F178" s="23" t="s">
        <v>127</v>
      </c>
      <c r="G178" s="23" t="s">
        <v>22</v>
      </c>
      <c r="H178" s="78" t="s">
        <v>24</v>
      </c>
      <c r="I178" s="79">
        <v>392</v>
      </c>
      <c r="J178" s="78">
        <v>196</v>
      </c>
      <c r="K178" s="80">
        <f t="shared" si="33"/>
        <v>0.5</v>
      </c>
      <c r="L178" s="78">
        <v>5</v>
      </c>
      <c r="M178" s="78" t="s">
        <v>20</v>
      </c>
      <c r="N178" s="79">
        <v>98</v>
      </c>
      <c r="O178" s="193" t="s">
        <v>3</v>
      </c>
      <c r="P178" s="193" t="s">
        <v>3</v>
      </c>
      <c r="Q178" s="78" t="s">
        <v>69</v>
      </c>
      <c r="R178" s="82">
        <v>790728</v>
      </c>
      <c r="S178" s="85">
        <v>43370</v>
      </c>
      <c r="T178" s="165">
        <v>44155</v>
      </c>
      <c r="U178" s="84">
        <v>0.54</v>
      </c>
      <c r="V178" s="27" t="s">
        <v>263</v>
      </c>
      <c r="W178" s="35">
        <v>470220</v>
      </c>
      <c r="X178" s="35">
        <v>0</v>
      </c>
      <c r="Y178" s="35">
        <v>0</v>
      </c>
      <c r="Z178" s="205">
        <v>130163</v>
      </c>
      <c r="AA178" s="8">
        <f>57250-32913</f>
        <v>24337</v>
      </c>
      <c r="AB178" s="8">
        <f>57250-30000</f>
        <v>27250</v>
      </c>
      <c r="AC178" s="8">
        <v>57250</v>
      </c>
      <c r="AD178" s="8">
        <v>57250</v>
      </c>
      <c r="AE178" s="8">
        <v>57250</v>
      </c>
      <c r="AF178" s="8">
        <v>57250</v>
      </c>
      <c r="AG178" s="8">
        <f>57250-10000</f>
        <v>47250</v>
      </c>
      <c r="AH178" s="8">
        <v>12220</v>
      </c>
      <c r="AI178" s="8">
        <v>0</v>
      </c>
      <c r="AJ178" s="130">
        <f t="shared" si="29"/>
        <v>470220</v>
      </c>
      <c r="AK178" s="131">
        <f>IFERROR(ROUND(SUM($X178:X178)/W178,3),"-")</f>
        <v>0</v>
      </c>
      <c r="AL178" s="146">
        <f t="shared" si="32"/>
        <v>1024400</v>
      </c>
      <c r="AM178" s="35">
        <v>0</v>
      </c>
      <c r="AN178" s="35">
        <v>179283</v>
      </c>
      <c r="AO178" s="35">
        <v>203147</v>
      </c>
      <c r="AP178" s="35">
        <v>0</v>
      </c>
      <c r="AQ178" s="35">
        <v>171750</v>
      </c>
      <c r="AR178" s="129">
        <v>470220</v>
      </c>
      <c r="AS178" s="8">
        <v>0</v>
      </c>
      <c r="AT178" s="8">
        <v>0</v>
      </c>
      <c r="AU178" s="8">
        <v>0</v>
      </c>
      <c r="AV178" s="8">
        <v>0</v>
      </c>
      <c r="AW178" s="152">
        <f t="shared" si="26"/>
        <v>0.54098008590394375</v>
      </c>
      <c r="AX178" s="31"/>
      <c r="AY178" s="58" t="s">
        <v>25</v>
      </c>
      <c r="AZ178" s="155" t="s">
        <v>477</v>
      </c>
      <c r="BA178" s="155" t="s">
        <v>537</v>
      </c>
      <c r="BB178" s="75" t="str">
        <f t="shared" si="27"/>
        <v>SI</v>
      </c>
      <c r="BC178" s="76" t="str">
        <f t="shared" si="28"/>
        <v>NO</v>
      </c>
    </row>
    <row r="179" spans="1:55" ht="60" x14ac:dyDescent="0.25">
      <c r="A179" s="32">
        <v>40000342</v>
      </c>
      <c r="B179" s="42" t="s">
        <v>452</v>
      </c>
      <c r="C179" s="34" t="s">
        <v>85</v>
      </c>
      <c r="D179" s="25" t="s">
        <v>223</v>
      </c>
      <c r="E179" s="23" t="s">
        <v>47</v>
      </c>
      <c r="F179" s="23" t="s">
        <v>138</v>
      </c>
      <c r="G179" s="23" t="s">
        <v>22</v>
      </c>
      <c r="H179" s="78" t="s">
        <v>24</v>
      </c>
      <c r="I179" s="79">
        <v>445</v>
      </c>
      <c r="J179" s="78">
        <v>212</v>
      </c>
      <c r="K179" s="80">
        <f t="shared" si="33"/>
        <v>0.47640449438202248</v>
      </c>
      <c r="L179" s="78">
        <v>6</v>
      </c>
      <c r="M179" s="78" t="s">
        <v>20</v>
      </c>
      <c r="N179" s="79">
        <v>106</v>
      </c>
      <c r="O179" s="193" t="s">
        <v>65</v>
      </c>
      <c r="P179" s="193" t="s">
        <v>64</v>
      </c>
      <c r="Q179" s="78" t="s">
        <v>69</v>
      </c>
      <c r="R179" s="82">
        <v>632379</v>
      </c>
      <c r="S179" s="85">
        <v>43617</v>
      </c>
      <c r="T179" s="165">
        <v>44038</v>
      </c>
      <c r="U179" s="84">
        <v>1</v>
      </c>
      <c r="V179" s="27" t="s">
        <v>263</v>
      </c>
      <c r="W179" s="35">
        <v>0</v>
      </c>
      <c r="X179" s="35">
        <v>0</v>
      </c>
      <c r="Y179" s="35">
        <v>0</v>
      </c>
      <c r="Z179" s="205">
        <v>0</v>
      </c>
      <c r="AA179" s="8">
        <v>0</v>
      </c>
      <c r="AB179" s="8">
        <v>0</v>
      </c>
      <c r="AC179" s="8">
        <v>0</v>
      </c>
      <c r="AD179" s="8">
        <v>0</v>
      </c>
      <c r="AE179" s="8">
        <v>0</v>
      </c>
      <c r="AF179" s="8">
        <v>0</v>
      </c>
      <c r="AG179" s="8">
        <v>0</v>
      </c>
      <c r="AH179" s="8">
        <v>0</v>
      </c>
      <c r="AI179" s="8">
        <v>0</v>
      </c>
      <c r="AJ179" s="130">
        <f t="shared" si="29"/>
        <v>0</v>
      </c>
      <c r="AK179" s="131" t="str">
        <f>IFERROR(ROUND(SUM($X179:X179)/W179,3),"-")</f>
        <v>-</v>
      </c>
      <c r="AL179" s="146">
        <f t="shared" si="32"/>
        <v>804828</v>
      </c>
      <c r="AM179" s="35">
        <v>0</v>
      </c>
      <c r="AN179" s="35">
        <v>0</v>
      </c>
      <c r="AO179" s="35">
        <v>424172</v>
      </c>
      <c r="AP179" s="35">
        <v>380656</v>
      </c>
      <c r="AQ179" s="35">
        <v>0</v>
      </c>
      <c r="AR179" s="129">
        <v>0</v>
      </c>
      <c r="AS179" s="8">
        <v>0</v>
      </c>
      <c r="AT179" s="8">
        <v>0</v>
      </c>
      <c r="AU179" s="8">
        <v>0</v>
      </c>
      <c r="AV179" s="8">
        <v>0</v>
      </c>
      <c r="AW179" s="152">
        <f t="shared" si="26"/>
        <v>1</v>
      </c>
      <c r="AX179" s="31"/>
      <c r="AY179" s="58" t="s">
        <v>25</v>
      </c>
      <c r="AZ179" s="155" t="s">
        <v>477</v>
      </c>
      <c r="BA179" s="155" t="s">
        <v>476</v>
      </c>
      <c r="BB179" s="75" t="str">
        <f t="shared" si="27"/>
        <v>SI</v>
      </c>
      <c r="BC179" s="76" t="str">
        <f t="shared" si="28"/>
        <v>NO</v>
      </c>
    </row>
    <row r="180" spans="1:55" ht="60" x14ac:dyDescent="0.25">
      <c r="A180" s="32">
        <v>40000950</v>
      </c>
      <c r="B180" s="34" t="s">
        <v>453</v>
      </c>
      <c r="C180" s="34" t="s">
        <v>85</v>
      </c>
      <c r="D180" s="25" t="s">
        <v>223</v>
      </c>
      <c r="E180" s="23" t="s">
        <v>51</v>
      </c>
      <c r="F180" s="23" t="s">
        <v>140</v>
      </c>
      <c r="G180" s="23" t="s">
        <v>22</v>
      </c>
      <c r="H180" s="78" t="s">
        <v>24</v>
      </c>
      <c r="I180" s="79">
        <v>5060</v>
      </c>
      <c r="J180" s="78">
        <v>155</v>
      </c>
      <c r="K180" s="80">
        <f t="shared" si="33"/>
        <v>3.0632411067193676E-2</v>
      </c>
      <c r="L180" s="78">
        <v>3</v>
      </c>
      <c r="M180" s="78" t="s">
        <v>20</v>
      </c>
      <c r="N180" s="79">
        <v>1265</v>
      </c>
      <c r="O180" s="193" t="s">
        <v>3</v>
      </c>
      <c r="P180" s="193" t="s">
        <v>3</v>
      </c>
      <c r="Q180" s="193" t="s">
        <v>69</v>
      </c>
      <c r="R180" s="205">
        <v>4060836</v>
      </c>
      <c r="S180" s="162">
        <v>43753</v>
      </c>
      <c r="T180" s="165">
        <v>44413</v>
      </c>
      <c r="U180" s="163">
        <v>1</v>
      </c>
      <c r="V180" s="27" t="s">
        <v>263</v>
      </c>
      <c r="W180" s="35">
        <v>0</v>
      </c>
      <c r="X180" s="35">
        <v>0</v>
      </c>
      <c r="Y180" s="35">
        <v>0</v>
      </c>
      <c r="Z180" s="205">
        <v>0</v>
      </c>
      <c r="AA180" s="8">
        <v>0</v>
      </c>
      <c r="AB180" s="8">
        <v>0</v>
      </c>
      <c r="AC180" s="8">
        <v>0</v>
      </c>
      <c r="AD180" s="8">
        <v>0</v>
      </c>
      <c r="AE180" s="8">
        <v>0</v>
      </c>
      <c r="AF180" s="8">
        <v>0</v>
      </c>
      <c r="AG180" s="8">
        <v>0</v>
      </c>
      <c r="AH180" s="8">
        <v>0</v>
      </c>
      <c r="AI180" s="8">
        <v>0</v>
      </c>
      <c r="AJ180" s="130">
        <f t="shared" si="29"/>
        <v>0</v>
      </c>
      <c r="AK180" s="131" t="str">
        <f>IFERROR(ROUND(SUM($X180:X180)/W180,3),"-")</f>
        <v>-</v>
      </c>
      <c r="AL180" s="146">
        <f t="shared" si="32"/>
        <v>4274206</v>
      </c>
      <c r="AM180" s="35">
        <v>0</v>
      </c>
      <c r="AN180" s="35">
        <v>0</v>
      </c>
      <c r="AO180" s="35">
        <v>0</v>
      </c>
      <c r="AP180" s="35">
        <v>2380063</v>
      </c>
      <c r="AQ180" s="35">
        <v>1894143</v>
      </c>
      <c r="AR180" s="129">
        <v>0</v>
      </c>
      <c r="AS180" s="8">
        <v>0</v>
      </c>
      <c r="AT180" s="8">
        <v>0</v>
      </c>
      <c r="AU180" s="8">
        <v>0</v>
      </c>
      <c r="AV180" s="8">
        <v>0</v>
      </c>
      <c r="AW180" s="152">
        <f t="shared" si="26"/>
        <v>1</v>
      </c>
      <c r="AX180" s="31"/>
      <c r="AY180" s="58" t="s">
        <v>25</v>
      </c>
      <c r="AZ180" s="155" t="s">
        <v>477</v>
      </c>
      <c r="BA180" s="155" t="s">
        <v>537</v>
      </c>
      <c r="BB180" s="75" t="str">
        <f t="shared" si="27"/>
        <v>SI</v>
      </c>
      <c r="BC180" s="76" t="str">
        <f t="shared" si="28"/>
        <v>NO</v>
      </c>
    </row>
    <row r="181" spans="1:55" ht="45" x14ac:dyDescent="0.25">
      <c r="A181" s="32">
        <v>30033484</v>
      </c>
      <c r="B181" s="24" t="s">
        <v>207</v>
      </c>
      <c r="C181" s="24" t="s">
        <v>85</v>
      </c>
      <c r="D181" s="25" t="s">
        <v>223</v>
      </c>
      <c r="E181" s="23" t="s">
        <v>228</v>
      </c>
      <c r="F181" s="23" t="s">
        <v>126</v>
      </c>
      <c r="G181" s="23" t="s">
        <v>75</v>
      </c>
      <c r="H181" s="78" t="s">
        <v>24</v>
      </c>
      <c r="I181" s="79">
        <v>250</v>
      </c>
      <c r="J181" s="78">
        <v>110</v>
      </c>
      <c r="K181" s="80">
        <f t="shared" si="33"/>
        <v>0.44</v>
      </c>
      <c r="L181" s="78">
        <v>0</v>
      </c>
      <c r="M181" s="78" t="s">
        <v>21</v>
      </c>
      <c r="N181" s="79">
        <v>300</v>
      </c>
      <c r="O181" s="193" t="s">
        <v>3</v>
      </c>
      <c r="P181" s="193" t="s">
        <v>61</v>
      </c>
      <c r="Q181" s="78" t="s">
        <v>69</v>
      </c>
      <c r="R181" s="82">
        <v>800967</v>
      </c>
      <c r="S181" s="85">
        <v>43250</v>
      </c>
      <c r="T181" s="165">
        <v>43669</v>
      </c>
      <c r="U181" s="84">
        <v>1</v>
      </c>
      <c r="V181" s="27" t="s">
        <v>263</v>
      </c>
      <c r="W181" s="35">
        <v>0</v>
      </c>
      <c r="X181" s="35">
        <v>0</v>
      </c>
      <c r="Y181" s="35">
        <v>0</v>
      </c>
      <c r="Z181" s="205">
        <v>0</v>
      </c>
      <c r="AA181" s="8">
        <v>0</v>
      </c>
      <c r="AB181" s="8">
        <v>0</v>
      </c>
      <c r="AC181" s="8">
        <v>0</v>
      </c>
      <c r="AD181" s="8">
        <v>0</v>
      </c>
      <c r="AE181" s="8">
        <v>0</v>
      </c>
      <c r="AF181" s="8">
        <v>0</v>
      </c>
      <c r="AG181" s="8">
        <v>0</v>
      </c>
      <c r="AH181" s="8">
        <v>0</v>
      </c>
      <c r="AI181" s="8">
        <v>0</v>
      </c>
      <c r="AJ181" s="130">
        <f t="shared" si="29"/>
        <v>0</v>
      </c>
      <c r="AK181" s="131" t="str">
        <f>IFERROR(ROUND(SUM($X181:X181)/W181,3),"-")</f>
        <v>-</v>
      </c>
      <c r="AL181" s="146">
        <f t="shared" si="32"/>
        <v>1024020</v>
      </c>
      <c r="AM181" s="35">
        <v>0</v>
      </c>
      <c r="AN181" s="35">
        <v>111808</v>
      </c>
      <c r="AO181" s="35">
        <v>887577</v>
      </c>
      <c r="AP181" s="35">
        <v>24635</v>
      </c>
      <c r="AQ181" s="35">
        <v>0</v>
      </c>
      <c r="AR181" s="129">
        <v>0</v>
      </c>
      <c r="AS181" s="8">
        <v>0</v>
      </c>
      <c r="AT181" s="8">
        <v>0</v>
      </c>
      <c r="AU181" s="8">
        <v>0</v>
      </c>
      <c r="AV181" s="8">
        <v>0</v>
      </c>
      <c r="AW181" s="152">
        <f t="shared" si="26"/>
        <v>1</v>
      </c>
      <c r="AX181" s="31"/>
      <c r="AY181" s="58" t="s">
        <v>25</v>
      </c>
      <c r="AZ181" s="155" t="s">
        <v>477</v>
      </c>
      <c r="BA181" s="155" t="s">
        <v>476</v>
      </c>
      <c r="BB181" s="75" t="str">
        <f t="shared" si="27"/>
        <v>SI</v>
      </c>
      <c r="BC181" s="76" t="str">
        <f t="shared" si="28"/>
        <v>NO</v>
      </c>
    </row>
    <row r="182" spans="1:55" ht="60" x14ac:dyDescent="0.25">
      <c r="A182" s="32">
        <v>30464529</v>
      </c>
      <c r="B182" s="24" t="s">
        <v>454</v>
      </c>
      <c r="C182" s="24" t="s">
        <v>85</v>
      </c>
      <c r="D182" s="25" t="s">
        <v>223</v>
      </c>
      <c r="E182" s="23" t="s">
        <v>228</v>
      </c>
      <c r="F182" s="23" t="s">
        <v>129</v>
      </c>
      <c r="G182" s="23" t="s">
        <v>22</v>
      </c>
      <c r="H182" s="78" t="s">
        <v>24</v>
      </c>
      <c r="I182" s="79">
        <v>968</v>
      </c>
      <c r="J182" s="78">
        <v>425</v>
      </c>
      <c r="K182" s="80">
        <f t="shared" si="33"/>
        <v>0.43904958677685951</v>
      </c>
      <c r="L182" s="78">
        <v>13</v>
      </c>
      <c r="M182" s="78" t="s">
        <v>20</v>
      </c>
      <c r="N182" s="79">
        <v>242</v>
      </c>
      <c r="O182" s="193" t="s">
        <v>3</v>
      </c>
      <c r="P182" s="193" t="s">
        <v>61</v>
      </c>
      <c r="Q182" s="78" t="s">
        <v>69</v>
      </c>
      <c r="R182" s="82">
        <v>1539770.3486649999</v>
      </c>
      <c r="S182" s="85">
        <v>43370</v>
      </c>
      <c r="T182" s="162">
        <v>44061</v>
      </c>
      <c r="U182" s="84">
        <v>1</v>
      </c>
      <c r="V182" s="27" t="s">
        <v>263</v>
      </c>
      <c r="W182" s="35">
        <v>0</v>
      </c>
      <c r="X182" s="35">
        <v>0</v>
      </c>
      <c r="Y182" s="35">
        <v>0</v>
      </c>
      <c r="Z182" s="205">
        <v>0</v>
      </c>
      <c r="AA182" s="8">
        <v>0</v>
      </c>
      <c r="AB182" s="8">
        <v>0</v>
      </c>
      <c r="AC182" s="8">
        <v>0</v>
      </c>
      <c r="AD182" s="8">
        <v>0</v>
      </c>
      <c r="AE182" s="8">
        <v>0</v>
      </c>
      <c r="AF182" s="8">
        <v>0</v>
      </c>
      <c r="AG182" s="8">
        <v>0</v>
      </c>
      <c r="AH182" s="8">
        <v>0</v>
      </c>
      <c r="AI182" s="8">
        <v>0</v>
      </c>
      <c r="AJ182" s="130">
        <f t="shared" si="29"/>
        <v>0</v>
      </c>
      <c r="AK182" s="131" t="str">
        <f>IFERROR(ROUND(SUM($X182:X182)/W182,3),"-")</f>
        <v>-</v>
      </c>
      <c r="AL182" s="146">
        <f t="shared" si="32"/>
        <v>2115332</v>
      </c>
      <c r="AM182" s="35">
        <v>0</v>
      </c>
      <c r="AN182" s="35">
        <v>377242</v>
      </c>
      <c r="AO182" s="35">
        <v>1097629</v>
      </c>
      <c r="AP182" s="35">
        <v>640461</v>
      </c>
      <c r="AQ182" s="35">
        <v>0</v>
      </c>
      <c r="AR182" s="129">
        <v>0</v>
      </c>
      <c r="AS182" s="8">
        <v>0</v>
      </c>
      <c r="AT182" s="8">
        <v>0</v>
      </c>
      <c r="AU182" s="8">
        <v>0</v>
      </c>
      <c r="AV182" s="8">
        <v>0</v>
      </c>
      <c r="AW182" s="152">
        <f t="shared" si="26"/>
        <v>1</v>
      </c>
      <c r="AX182" s="41"/>
      <c r="AY182" s="58" t="s">
        <v>25</v>
      </c>
      <c r="AZ182" s="155" t="s">
        <v>477</v>
      </c>
      <c r="BA182" s="155" t="s">
        <v>476</v>
      </c>
      <c r="BB182" s="75" t="str">
        <f t="shared" si="27"/>
        <v>SI</v>
      </c>
      <c r="BC182" s="76" t="str">
        <f t="shared" si="28"/>
        <v>NO</v>
      </c>
    </row>
    <row r="183" spans="1:55" ht="75" x14ac:dyDescent="0.25">
      <c r="A183" s="32">
        <v>30474089</v>
      </c>
      <c r="B183" s="24" t="s">
        <v>455</v>
      </c>
      <c r="C183" s="24" t="s">
        <v>85</v>
      </c>
      <c r="D183" s="25" t="s">
        <v>223</v>
      </c>
      <c r="E183" s="23" t="s">
        <v>228</v>
      </c>
      <c r="F183" s="23" t="s">
        <v>239</v>
      </c>
      <c r="G183" s="23" t="s">
        <v>22</v>
      </c>
      <c r="H183" s="78" t="s">
        <v>24</v>
      </c>
      <c r="I183" s="79">
        <v>2248</v>
      </c>
      <c r="J183" s="78">
        <v>989</v>
      </c>
      <c r="K183" s="80">
        <f t="shared" si="33"/>
        <v>0.43994661921708184</v>
      </c>
      <c r="L183" s="78">
        <v>6</v>
      </c>
      <c r="M183" s="78" t="s">
        <v>20</v>
      </c>
      <c r="N183" s="79">
        <v>562</v>
      </c>
      <c r="O183" s="193" t="s">
        <v>3</v>
      </c>
      <c r="P183" s="193" t="s">
        <v>3</v>
      </c>
      <c r="Q183" s="193" t="s">
        <v>69</v>
      </c>
      <c r="R183" s="205">
        <v>4353560.9390000002</v>
      </c>
      <c r="S183" s="165">
        <v>43326</v>
      </c>
      <c r="T183" s="165">
        <v>44155</v>
      </c>
      <c r="U183" s="163">
        <v>1</v>
      </c>
      <c r="V183" s="27" t="s">
        <v>263</v>
      </c>
      <c r="W183" s="35">
        <v>0</v>
      </c>
      <c r="X183" s="35">
        <v>0</v>
      </c>
      <c r="Y183" s="35">
        <v>0</v>
      </c>
      <c r="Z183" s="205">
        <v>0</v>
      </c>
      <c r="AA183" s="8">
        <v>0</v>
      </c>
      <c r="AB183" s="8">
        <v>0</v>
      </c>
      <c r="AC183" s="8">
        <v>0</v>
      </c>
      <c r="AD183" s="8">
        <v>0</v>
      </c>
      <c r="AE183" s="8">
        <v>0</v>
      </c>
      <c r="AF183" s="8">
        <v>0</v>
      </c>
      <c r="AG183" s="8">
        <v>0</v>
      </c>
      <c r="AH183" s="8">
        <v>0</v>
      </c>
      <c r="AI183" s="8">
        <v>0</v>
      </c>
      <c r="AJ183" s="130">
        <f t="shared" si="29"/>
        <v>0</v>
      </c>
      <c r="AK183" s="131" t="str">
        <f>IFERROR(ROUND(SUM($X183:X183)/W183,3),"-")</f>
        <v>-</v>
      </c>
      <c r="AL183" s="146">
        <f t="shared" si="32"/>
        <v>4395805</v>
      </c>
      <c r="AM183" s="35">
        <v>0</v>
      </c>
      <c r="AN183" s="35">
        <v>795655</v>
      </c>
      <c r="AO183" s="35">
        <v>2491000</v>
      </c>
      <c r="AP183" s="35">
        <v>1109150</v>
      </c>
      <c r="AQ183" s="35">
        <v>0</v>
      </c>
      <c r="AR183" s="129">
        <v>0</v>
      </c>
      <c r="AS183" s="8">
        <v>0</v>
      </c>
      <c r="AT183" s="8">
        <v>0</v>
      </c>
      <c r="AU183" s="8">
        <v>0</v>
      </c>
      <c r="AV183" s="8">
        <v>0</v>
      </c>
      <c r="AW183" s="152">
        <f t="shared" si="26"/>
        <v>1</v>
      </c>
      <c r="AX183" s="57"/>
      <c r="AY183" s="58" t="s">
        <v>25</v>
      </c>
      <c r="AZ183" s="155" t="s">
        <v>477</v>
      </c>
      <c r="BA183" s="155" t="s">
        <v>537</v>
      </c>
      <c r="BB183" s="75" t="str">
        <f t="shared" si="27"/>
        <v>SI</v>
      </c>
      <c r="BC183" s="76" t="str">
        <f t="shared" si="28"/>
        <v>NO</v>
      </c>
    </row>
    <row r="184" spans="1:55" ht="90" x14ac:dyDescent="0.25">
      <c r="A184" s="32">
        <v>30348928</v>
      </c>
      <c r="B184" s="42" t="s">
        <v>456</v>
      </c>
      <c r="C184" s="34" t="s">
        <v>85</v>
      </c>
      <c r="D184" s="25" t="s">
        <v>223</v>
      </c>
      <c r="E184" s="23" t="s">
        <v>227</v>
      </c>
      <c r="F184" s="23" t="s">
        <v>145</v>
      </c>
      <c r="G184" s="23" t="s">
        <v>22</v>
      </c>
      <c r="H184" s="78" t="s">
        <v>24</v>
      </c>
      <c r="I184" s="79">
        <v>1575</v>
      </c>
      <c r="J184" s="78">
        <v>540</v>
      </c>
      <c r="K184" s="80">
        <f t="shared" si="33"/>
        <v>0.34285714285714286</v>
      </c>
      <c r="L184" s="78">
        <v>6</v>
      </c>
      <c r="M184" s="78" t="s">
        <v>20</v>
      </c>
      <c r="N184" s="79">
        <v>375</v>
      </c>
      <c r="O184" s="78" t="s">
        <v>2</v>
      </c>
      <c r="P184" s="78" t="s">
        <v>61</v>
      </c>
      <c r="Q184" s="78" t="s">
        <v>69</v>
      </c>
      <c r="R184" s="82">
        <v>45000</v>
      </c>
      <c r="S184" s="83">
        <v>43059</v>
      </c>
      <c r="T184" s="85">
        <v>43646</v>
      </c>
      <c r="U184" s="84">
        <v>0.81</v>
      </c>
      <c r="V184" s="27" t="s">
        <v>263</v>
      </c>
      <c r="W184" s="35">
        <v>727814</v>
      </c>
      <c r="X184" s="35">
        <v>0</v>
      </c>
      <c r="Y184" s="35">
        <v>0</v>
      </c>
      <c r="Z184" s="205">
        <v>183199</v>
      </c>
      <c r="AA184" s="8">
        <v>68700</v>
      </c>
      <c r="AB184" s="8">
        <v>68700</v>
      </c>
      <c r="AC184" s="8">
        <v>68700</v>
      </c>
      <c r="AD184" s="8">
        <v>68700</v>
      </c>
      <c r="AE184" s="8">
        <v>68700</v>
      </c>
      <c r="AF184" s="8">
        <v>68700</v>
      </c>
      <c r="AG184" s="8">
        <f>68700-4985</f>
        <v>63715</v>
      </c>
      <c r="AH184" s="8">
        <v>68700</v>
      </c>
      <c r="AI184" s="8">
        <v>0</v>
      </c>
      <c r="AJ184" s="130">
        <f t="shared" si="29"/>
        <v>727814</v>
      </c>
      <c r="AK184" s="131">
        <f>IFERROR(ROUND(SUM($X184:X184)/W184,3),"-")</f>
        <v>0</v>
      </c>
      <c r="AL184" s="146">
        <f t="shared" si="32"/>
        <v>3102964</v>
      </c>
      <c r="AM184" s="35">
        <v>0</v>
      </c>
      <c r="AN184" s="35">
        <v>45000</v>
      </c>
      <c r="AO184" s="35">
        <v>7013</v>
      </c>
      <c r="AP184" s="35">
        <v>608439</v>
      </c>
      <c r="AQ184" s="35">
        <v>1714698</v>
      </c>
      <c r="AR184" s="129">
        <v>727814</v>
      </c>
      <c r="AS184" s="8">
        <v>0</v>
      </c>
      <c r="AT184" s="8">
        <v>0</v>
      </c>
      <c r="AU184" s="8">
        <v>0</v>
      </c>
      <c r="AV184" s="8">
        <v>0</v>
      </c>
      <c r="AW184" s="152">
        <f t="shared" si="26"/>
        <v>0.76544555463743702</v>
      </c>
      <c r="AX184" s="57"/>
      <c r="AY184" s="58" t="s">
        <v>25</v>
      </c>
      <c r="AZ184" s="155" t="s">
        <v>477</v>
      </c>
      <c r="BA184" s="155" t="s">
        <v>537</v>
      </c>
      <c r="BB184" s="75" t="str">
        <f t="shared" si="27"/>
        <v>SI</v>
      </c>
      <c r="BC184" s="76" t="str">
        <f t="shared" si="28"/>
        <v>NO</v>
      </c>
    </row>
    <row r="185" spans="1:55" ht="60" x14ac:dyDescent="0.25">
      <c r="A185" s="32">
        <v>40000835</v>
      </c>
      <c r="B185" s="34" t="s">
        <v>457</v>
      </c>
      <c r="C185" s="34" t="s">
        <v>85</v>
      </c>
      <c r="D185" s="25" t="s">
        <v>223</v>
      </c>
      <c r="E185" s="23" t="s">
        <v>227</v>
      </c>
      <c r="F185" s="23" t="s">
        <v>241</v>
      </c>
      <c r="G185" s="23" t="s">
        <v>22</v>
      </c>
      <c r="H185" s="78" t="s">
        <v>24</v>
      </c>
      <c r="I185" s="79">
        <v>1075</v>
      </c>
      <c r="J185" s="78">
        <v>387</v>
      </c>
      <c r="K185" s="80">
        <f t="shared" si="33"/>
        <v>0.36</v>
      </c>
      <c r="L185" s="78">
        <v>0</v>
      </c>
      <c r="M185" s="78" t="s">
        <v>20</v>
      </c>
      <c r="N185" s="79">
        <v>256</v>
      </c>
      <c r="O185" s="78" t="s">
        <v>2</v>
      </c>
      <c r="P185" s="78" t="s">
        <v>61</v>
      </c>
      <c r="Q185" s="78" t="s">
        <v>68</v>
      </c>
      <c r="R185" s="82">
        <v>30000</v>
      </c>
      <c r="S185" s="83">
        <v>43059</v>
      </c>
      <c r="T185" s="85">
        <v>44195</v>
      </c>
      <c r="U185" s="84">
        <v>0.6</v>
      </c>
      <c r="V185" s="27" t="s">
        <v>263</v>
      </c>
      <c r="W185" s="35">
        <v>0</v>
      </c>
      <c r="X185" s="35">
        <v>0</v>
      </c>
      <c r="Y185" s="35">
        <v>0</v>
      </c>
      <c r="Z185" s="205">
        <v>0</v>
      </c>
      <c r="AA185" s="8">
        <v>0</v>
      </c>
      <c r="AB185" s="8">
        <v>0</v>
      </c>
      <c r="AC185" s="8">
        <v>0</v>
      </c>
      <c r="AD185" s="8">
        <v>0</v>
      </c>
      <c r="AE185" s="8">
        <v>0</v>
      </c>
      <c r="AF185" s="8">
        <v>0</v>
      </c>
      <c r="AG185" s="8">
        <v>0</v>
      </c>
      <c r="AH185" s="8">
        <v>0</v>
      </c>
      <c r="AI185" s="8">
        <v>0</v>
      </c>
      <c r="AJ185" s="130">
        <f t="shared" si="29"/>
        <v>0</v>
      </c>
      <c r="AK185" s="131" t="str">
        <f>IFERROR(ROUND(SUM($X185:X185)/W185,3),"-")</f>
        <v>-</v>
      </c>
      <c r="AL185" s="146">
        <f t="shared" si="32"/>
        <v>30000</v>
      </c>
      <c r="AM185" s="35">
        <v>0</v>
      </c>
      <c r="AN185" s="35">
        <v>30000</v>
      </c>
      <c r="AO185" s="35">
        <v>0</v>
      </c>
      <c r="AP185" s="35">
        <v>0</v>
      </c>
      <c r="AQ185" s="35">
        <v>0</v>
      </c>
      <c r="AR185" s="129">
        <v>0</v>
      </c>
      <c r="AS185" s="8">
        <v>0</v>
      </c>
      <c r="AT185" s="8">
        <v>0</v>
      </c>
      <c r="AU185" s="8">
        <v>0</v>
      </c>
      <c r="AV185" s="8">
        <v>0</v>
      </c>
      <c r="AW185" s="152">
        <f t="shared" si="26"/>
        <v>1</v>
      </c>
      <c r="AX185" s="57"/>
      <c r="AY185" s="58" t="s">
        <v>25</v>
      </c>
      <c r="AZ185" s="155" t="s">
        <v>477</v>
      </c>
      <c r="BA185" s="155" t="s">
        <v>537</v>
      </c>
      <c r="BB185" s="75" t="str">
        <f t="shared" si="27"/>
        <v>SI</v>
      </c>
      <c r="BC185" s="76" t="str">
        <f t="shared" si="28"/>
        <v>NO</v>
      </c>
    </row>
    <row r="186" spans="1:55" ht="45" x14ac:dyDescent="0.25">
      <c r="A186" s="32">
        <v>30066346</v>
      </c>
      <c r="B186" s="34" t="s">
        <v>458</v>
      </c>
      <c r="C186" s="34" t="s">
        <v>85</v>
      </c>
      <c r="D186" s="25" t="s">
        <v>223</v>
      </c>
      <c r="E186" s="23" t="s">
        <v>230</v>
      </c>
      <c r="F186" s="23" t="s">
        <v>196</v>
      </c>
      <c r="G186" s="23" t="s">
        <v>22</v>
      </c>
      <c r="H186" s="78" t="s">
        <v>24</v>
      </c>
      <c r="I186" s="79">
        <v>298</v>
      </c>
      <c r="J186" s="78">
        <v>79</v>
      </c>
      <c r="K186" s="80">
        <f t="shared" si="33"/>
        <v>0.2651006711409396</v>
      </c>
      <c r="L186" s="78">
        <v>5</v>
      </c>
      <c r="M186" s="78" t="s">
        <v>20</v>
      </c>
      <c r="N186" s="79">
        <v>71</v>
      </c>
      <c r="O186" s="193" t="s">
        <v>3</v>
      </c>
      <c r="P186" s="193" t="s">
        <v>3</v>
      </c>
      <c r="Q186" s="193" t="s">
        <v>69</v>
      </c>
      <c r="R186" s="205">
        <v>823097</v>
      </c>
      <c r="S186" s="165">
        <v>43661</v>
      </c>
      <c r="T186" s="165">
        <v>44361</v>
      </c>
      <c r="U186" s="163">
        <v>1</v>
      </c>
      <c r="V186" s="27" t="s">
        <v>263</v>
      </c>
      <c r="W186" s="35">
        <v>0</v>
      </c>
      <c r="X186" s="35">
        <v>0</v>
      </c>
      <c r="Y186" s="35">
        <v>0</v>
      </c>
      <c r="Z186" s="205">
        <v>0</v>
      </c>
      <c r="AA186" s="8">
        <v>0</v>
      </c>
      <c r="AB186" s="8">
        <v>0</v>
      </c>
      <c r="AC186" s="8">
        <v>0</v>
      </c>
      <c r="AD186" s="8">
        <v>0</v>
      </c>
      <c r="AE186" s="8">
        <v>0</v>
      </c>
      <c r="AF186" s="8">
        <v>0</v>
      </c>
      <c r="AG186" s="8">
        <v>0</v>
      </c>
      <c r="AH186" s="8">
        <v>0</v>
      </c>
      <c r="AI186" s="8">
        <v>0</v>
      </c>
      <c r="AJ186" s="130">
        <f t="shared" si="29"/>
        <v>0</v>
      </c>
      <c r="AK186" s="131" t="str">
        <f>IFERROR(ROUND(SUM($X186:X186)/W186,3),"-")</f>
        <v>-</v>
      </c>
      <c r="AL186" s="146">
        <f t="shared" si="32"/>
        <v>1070158</v>
      </c>
      <c r="AM186" s="35">
        <v>0</v>
      </c>
      <c r="AN186" s="35">
        <v>0</v>
      </c>
      <c r="AO186" s="35">
        <v>460336</v>
      </c>
      <c r="AP186" s="35">
        <v>579544</v>
      </c>
      <c r="AQ186" s="35">
        <v>30278</v>
      </c>
      <c r="AR186" s="129">
        <v>0</v>
      </c>
      <c r="AS186" s="8">
        <v>0</v>
      </c>
      <c r="AT186" s="8">
        <v>0</v>
      </c>
      <c r="AU186" s="8">
        <v>0</v>
      </c>
      <c r="AV186" s="8">
        <v>0</v>
      </c>
      <c r="AW186" s="152">
        <f t="shared" si="26"/>
        <v>1</v>
      </c>
      <c r="AX186" s="57"/>
      <c r="AY186" s="58" t="s">
        <v>25</v>
      </c>
      <c r="AZ186" s="155" t="s">
        <v>477</v>
      </c>
      <c r="BA186" s="155" t="s">
        <v>537</v>
      </c>
      <c r="BB186" s="75" t="str">
        <f t="shared" si="27"/>
        <v>SI</v>
      </c>
      <c r="BC186" s="76" t="str">
        <f t="shared" si="28"/>
        <v>NO</v>
      </c>
    </row>
    <row r="187" spans="1:55" ht="45" x14ac:dyDescent="0.25">
      <c r="A187" s="32">
        <v>30413725</v>
      </c>
      <c r="B187" s="24" t="s">
        <v>459</v>
      </c>
      <c r="C187" s="24" t="s">
        <v>85</v>
      </c>
      <c r="D187" s="25" t="s">
        <v>223</v>
      </c>
      <c r="E187" s="23" t="s">
        <v>230</v>
      </c>
      <c r="F187" s="23" t="s">
        <v>123</v>
      </c>
      <c r="G187" s="23" t="s">
        <v>22</v>
      </c>
      <c r="H187" s="78" t="s">
        <v>24</v>
      </c>
      <c r="I187" s="79">
        <v>512</v>
      </c>
      <c r="J187" s="78">
        <v>143</v>
      </c>
      <c r="K187" s="80">
        <f t="shared" si="33"/>
        <v>0.279296875</v>
      </c>
      <c r="L187" s="78">
        <v>1</v>
      </c>
      <c r="M187" s="78" t="s">
        <v>20</v>
      </c>
      <c r="N187" s="79">
        <v>128</v>
      </c>
      <c r="O187" s="193" t="s">
        <v>3</v>
      </c>
      <c r="P187" s="193" t="s">
        <v>61</v>
      </c>
      <c r="Q187" s="78" t="s">
        <v>69</v>
      </c>
      <c r="R187" s="82">
        <v>1032978</v>
      </c>
      <c r="S187" s="85">
        <v>43154</v>
      </c>
      <c r="T187" s="165">
        <v>43607</v>
      </c>
      <c r="U187" s="84">
        <v>1</v>
      </c>
      <c r="V187" s="27" t="s">
        <v>263</v>
      </c>
      <c r="W187" s="35">
        <v>0</v>
      </c>
      <c r="X187" s="35">
        <v>0</v>
      </c>
      <c r="Y187" s="35">
        <v>0</v>
      </c>
      <c r="Z187" s="205">
        <v>0</v>
      </c>
      <c r="AA187" s="8">
        <v>0</v>
      </c>
      <c r="AB187" s="8">
        <v>0</v>
      </c>
      <c r="AC187" s="8">
        <v>0</v>
      </c>
      <c r="AD187" s="8">
        <v>0</v>
      </c>
      <c r="AE187" s="8">
        <v>0</v>
      </c>
      <c r="AF187" s="8">
        <v>0</v>
      </c>
      <c r="AG187" s="8">
        <v>0</v>
      </c>
      <c r="AH187" s="8">
        <v>0</v>
      </c>
      <c r="AI187" s="8">
        <v>0</v>
      </c>
      <c r="AJ187" s="130">
        <f t="shared" si="29"/>
        <v>0</v>
      </c>
      <c r="AK187" s="131" t="str">
        <f>IFERROR(ROUND(SUM($X187:X187)/W187,3),"-")</f>
        <v>-</v>
      </c>
      <c r="AL187" s="146">
        <f t="shared" si="32"/>
        <v>1032978</v>
      </c>
      <c r="AM187" s="35">
        <v>0</v>
      </c>
      <c r="AN187" s="35">
        <v>689651</v>
      </c>
      <c r="AO187" s="35">
        <v>343327</v>
      </c>
      <c r="AP187" s="35">
        <v>0</v>
      </c>
      <c r="AQ187" s="35">
        <v>0</v>
      </c>
      <c r="AR187" s="129">
        <v>0</v>
      </c>
      <c r="AS187" s="8">
        <v>0</v>
      </c>
      <c r="AT187" s="8">
        <v>0</v>
      </c>
      <c r="AU187" s="8">
        <v>0</v>
      </c>
      <c r="AV187" s="8">
        <v>0</v>
      </c>
      <c r="AW187" s="152">
        <f t="shared" si="26"/>
        <v>1</v>
      </c>
      <c r="AX187" s="57"/>
      <c r="AY187" s="58" t="s">
        <v>25</v>
      </c>
      <c r="AZ187" s="155" t="s">
        <v>477</v>
      </c>
      <c r="BA187" s="155" t="s">
        <v>476</v>
      </c>
      <c r="BB187" s="75" t="str">
        <f t="shared" si="27"/>
        <v>SI</v>
      </c>
      <c r="BC187" s="76" t="str">
        <f t="shared" si="28"/>
        <v>NO</v>
      </c>
    </row>
    <row r="188" spans="1:55" ht="60" x14ac:dyDescent="0.25">
      <c r="A188" s="32">
        <v>30460684</v>
      </c>
      <c r="B188" s="24" t="s">
        <v>460</v>
      </c>
      <c r="C188" s="24" t="s">
        <v>85</v>
      </c>
      <c r="D188" s="25" t="s">
        <v>223</v>
      </c>
      <c r="E188" s="23" t="s">
        <v>230</v>
      </c>
      <c r="F188" s="23" t="s">
        <v>128</v>
      </c>
      <c r="G188" s="23" t="s">
        <v>22</v>
      </c>
      <c r="H188" s="78" t="s">
        <v>24</v>
      </c>
      <c r="I188" s="79">
        <v>812</v>
      </c>
      <c r="J188" s="78">
        <v>227</v>
      </c>
      <c r="K188" s="80">
        <f t="shared" si="33"/>
        <v>0.27955665024630544</v>
      </c>
      <c r="L188" s="78">
        <v>13</v>
      </c>
      <c r="M188" s="78" t="s">
        <v>20</v>
      </c>
      <c r="N188" s="79">
        <v>203</v>
      </c>
      <c r="O188" s="193" t="s">
        <v>3</v>
      </c>
      <c r="P188" s="193" t="s">
        <v>3</v>
      </c>
      <c r="Q188" s="78" t="s">
        <v>69</v>
      </c>
      <c r="R188" s="82">
        <v>1027387</v>
      </c>
      <c r="S188" s="85">
        <v>43267</v>
      </c>
      <c r="T188" s="165">
        <v>44256</v>
      </c>
      <c r="U188" s="163">
        <v>0.91</v>
      </c>
      <c r="V188" s="27" t="s">
        <v>263</v>
      </c>
      <c r="W188" s="35">
        <v>297000</v>
      </c>
      <c r="X188" s="35">
        <v>0</v>
      </c>
      <c r="Y188" s="35">
        <v>0</v>
      </c>
      <c r="Z188" s="205">
        <v>108008</v>
      </c>
      <c r="AA188" s="8">
        <v>45800</v>
      </c>
      <c r="AB188" s="8">
        <v>45800</v>
      </c>
      <c r="AC188" s="8">
        <v>45800</v>
      </c>
      <c r="AD188" s="8">
        <v>45800</v>
      </c>
      <c r="AE188" s="8">
        <f>47408-41616</f>
        <v>5792</v>
      </c>
      <c r="AF188" s="8">
        <v>0</v>
      </c>
      <c r="AG188" s="8">
        <v>0</v>
      </c>
      <c r="AH188" s="8">
        <v>0</v>
      </c>
      <c r="AI188" s="8">
        <v>0</v>
      </c>
      <c r="AJ188" s="130">
        <f t="shared" si="29"/>
        <v>297000</v>
      </c>
      <c r="AK188" s="131">
        <f>IFERROR(ROUND(SUM($X188:X188)/W188,3),"-")</f>
        <v>0</v>
      </c>
      <c r="AL188" s="146">
        <f t="shared" si="32"/>
        <v>1518384</v>
      </c>
      <c r="AM188" s="35">
        <v>0</v>
      </c>
      <c r="AN188" s="35">
        <v>579558</v>
      </c>
      <c r="AO188" s="35">
        <v>230917</v>
      </c>
      <c r="AP188" s="35">
        <v>205455</v>
      </c>
      <c r="AQ188" s="35">
        <v>205454</v>
      </c>
      <c r="AR188" s="129">
        <v>297000</v>
      </c>
      <c r="AS188" s="8">
        <v>0</v>
      </c>
      <c r="AT188" s="8">
        <v>0</v>
      </c>
      <c r="AU188" s="8">
        <v>0</v>
      </c>
      <c r="AV188" s="8">
        <v>0</v>
      </c>
      <c r="AW188" s="152">
        <f t="shared" si="26"/>
        <v>0.8043973066101856</v>
      </c>
      <c r="AX188" s="57"/>
      <c r="AY188" s="58" t="s">
        <v>25</v>
      </c>
      <c r="AZ188" s="155" t="s">
        <v>477</v>
      </c>
      <c r="BA188" s="155" t="s">
        <v>537</v>
      </c>
      <c r="BB188" s="75" t="str">
        <f t="shared" si="27"/>
        <v>SI</v>
      </c>
      <c r="BC188" s="76" t="str">
        <f t="shared" si="28"/>
        <v>NO</v>
      </c>
    </row>
    <row r="189" spans="1:55" ht="45" x14ac:dyDescent="0.25">
      <c r="A189" s="32">
        <v>30459967</v>
      </c>
      <c r="B189" s="34" t="s">
        <v>461</v>
      </c>
      <c r="C189" s="34" t="s">
        <v>85</v>
      </c>
      <c r="D189" s="25" t="s">
        <v>33</v>
      </c>
      <c r="E189" s="23" t="s">
        <v>52</v>
      </c>
      <c r="F189" s="23" t="s">
        <v>134</v>
      </c>
      <c r="G189" s="23" t="s">
        <v>22</v>
      </c>
      <c r="H189" s="78" t="s">
        <v>24</v>
      </c>
      <c r="I189" s="79">
        <v>706</v>
      </c>
      <c r="J189" s="78">
        <v>14</v>
      </c>
      <c r="K189" s="80">
        <f t="shared" si="33"/>
        <v>1.9830028328611898E-2</v>
      </c>
      <c r="L189" s="78">
        <v>0</v>
      </c>
      <c r="M189" s="78" t="s">
        <v>20</v>
      </c>
      <c r="N189" s="79">
        <v>168</v>
      </c>
      <c r="O189" s="78" t="s">
        <v>3</v>
      </c>
      <c r="P189" s="78" t="s">
        <v>3</v>
      </c>
      <c r="Q189" s="78" t="s">
        <v>69</v>
      </c>
      <c r="R189" s="82">
        <v>947906</v>
      </c>
      <c r="S189" s="85">
        <v>43709</v>
      </c>
      <c r="T189" s="165">
        <v>44525</v>
      </c>
      <c r="U189" s="163">
        <v>0.43</v>
      </c>
      <c r="V189" s="27" t="s">
        <v>263</v>
      </c>
      <c r="W189" s="35">
        <v>76105</v>
      </c>
      <c r="X189" s="35">
        <v>0</v>
      </c>
      <c r="Y189" s="35">
        <v>0</v>
      </c>
      <c r="Z189" s="205">
        <v>0</v>
      </c>
      <c r="AA189" s="8">
        <v>0</v>
      </c>
      <c r="AB189" s="8">
        <v>0</v>
      </c>
      <c r="AC189" s="8">
        <v>0</v>
      </c>
      <c r="AD189" s="8">
        <v>0</v>
      </c>
      <c r="AE189" s="8">
        <v>0</v>
      </c>
      <c r="AF189" s="8">
        <v>0</v>
      </c>
      <c r="AG189" s="8">
        <v>0</v>
      </c>
      <c r="AH189" s="8">
        <v>0</v>
      </c>
      <c r="AI189" s="8">
        <v>76105</v>
      </c>
      <c r="AJ189" s="130">
        <f t="shared" si="29"/>
        <v>76105</v>
      </c>
      <c r="AK189" s="131">
        <f>IFERROR(ROUND(SUM($X189:X189)/W189,3),"-")</f>
        <v>0</v>
      </c>
      <c r="AL189" s="146">
        <f t="shared" si="32"/>
        <v>490101</v>
      </c>
      <c r="AM189" s="35">
        <v>0</v>
      </c>
      <c r="AN189" s="35">
        <v>0</v>
      </c>
      <c r="AO189" s="35">
        <v>128240</v>
      </c>
      <c r="AP189" s="35">
        <v>285756</v>
      </c>
      <c r="AQ189" s="35">
        <v>0</v>
      </c>
      <c r="AR189" s="129">
        <v>76105</v>
      </c>
      <c r="AS189" s="8">
        <v>0</v>
      </c>
      <c r="AT189" s="8">
        <v>0</v>
      </c>
      <c r="AU189" s="8">
        <v>0</v>
      </c>
      <c r="AV189" s="8">
        <v>0</v>
      </c>
      <c r="AW189" s="152">
        <f t="shared" si="26"/>
        <v>0.84471568105349715</v>
      </c>
      <c r="AX189" s="57"/>
      <c r="AY189" s="58" t="s">
        <v>25</v>
      </c>
      <c r="AZ189" s="155" t="s">
        <v>477</v>
      </c>
      <c r="BA189" s="155" t="s">
        <v>537</v>
      </c>
      <c r="BB189" s="75" t="str">
        <f t="shared" si="27"/>
        <v>SI</v>
      </c>
      <c r="BC189" s="76" t="str">
        <f t="shared" si="28"/>
        <v>NO</v>
      </c>
    </row>
    <row r="190" spans="1:55" ht="45" x14ac:dyDescent="0.25">
      <c r="A190" s="32">
        <v>30044873</v>
      </c>
      <c r="B190" s="34" t="s">
        <v>462</v>
      </c>
      <c r="C190" s="34" t="s">
        <v>85</v>
      </c>
      <c r="D190" s="25" t="s">
        <v>33</v>
      </c>
      <c r="E190" s="23" t="s">
        <v>54</v>
      </c>
      <c r="F190" s="23" t="s">
        <v>143</v>
      </c>
      <c r="G190" s="23" t="s">
        <v>22</v>
      </c>
      <c r="H190" s="78" t="s">
        <v>24</v>
      </c>
      <c r="I190" s="79">
        <v>2335</v>
      </c>
      <c r="J190" s="78">
        <v>1240</v>
      </c>
      <c r="K190" s="80">
        <f t="shared" si="33"/>
        <v>0.53104925053533192</v>
      </c>
      <c r="L190" s="78">
        <v>0</v>
      </c>
      <c r="M190" s="78" t="s">
        <v>20</v>
      </c>
      <c r="N190" s="79">
        <v>556</v>
      </c>
      <c r="O190" s="193" t="s">
        <v>3</v>
      </c>
      <c r="P190" s="193" t="s">
        <v>3</v>
      </c>
      <c r="Q190" s="193" t="s">
        <v>69</v>
      </c>
      <c r="R190" s="205">
        <v>1529289</v>
      </c>
      <c r="S190" s="165">
        <v>44044</v>
      </c>
      <c r="T190" s="162">
        <v>44446</v>
      </c>
      <c r="U190" s="163">
        <v>1</v>
      </c>
      <c r="V190" s="27" t="s">
        <v>263</v>
      </c>
      <c r="W190" s="35">
        <v>0</v>
      </c>
      <c r="X190" s="35">
        <v>0</v>
      </c>
      <c r="Y190" s="35">
        <v>0</v>
      </c>
      <c r="Z190" s="205">
        <v>0</v>
      </c>
      <c r="AA190" s="8">
        <v>0</v>
      </c>
      <c r="AB190" s="8">
        <v>0</v>
      </c>
      <c r="AC190" s="8">
        <v>0</v>
      </c>
      <c r="AD190" s="8">
        <v>0</v>
      </c>
      <c r="AE190" s="8">
        <v>0</v>
      </c>
      <c r="AF190" s="8">
        <v>0</v>
      </c>
      <c r="AG190" s="8">
        <v>0</v>
      </c>
      <c r="AH190" s="8">
        <v>0</v>
      </c>
      <c r="AI190" s="8">
        <v>0</v>
      </c>
      <c r="AJ190" s="130">
        <f t="shared" si="29"/>
        <v>0</v>
      </c>
      <c r="AK190" s="131" t="str">
        <f>IFERROR(ROUND(SUM($X190:X190)/W190,3),"-")</f>
        <v>-</v>
      </c>
      <c r="AL190" s="146">
        <f t="shared" si="32"/>
        <v>1656809</v>
      </c>
      <c r="AM190" s="35">
        <v>0</v>
      </c>
      <c r="AN190" s="35">
        <v>0</v>
      </c>
      <c r="AO190" s="35">
        <v>0</v>
      </c>
      <c r="AP190" s="35">
        <v>1023624</v>
      </c>
      <c r="AQ190" s="35">
        <v>633185</v>
      </c>
      <c r="AR190" s="129">
        <v>0</v>
      </c>
      <c r="AS190" s="8">
        <v>0</v>
      </c>
      <c r="AT190" s="8">
        <v>0</v>
      </c>
      <c r="AU190" s="8">
        <v>0</v>
      </c>
      <c r="AV190" s="8">
        <v>0</v>
      </c>
      <c r="AW190" s="152">
        <f t="shared" si="26"/>
        <v>1</v>
      </c>
      <c r="AX190" s="57"/>
      <c r="AY190" s="58" t="s">
        <v>25</v>
      </c>
      <c r="AZ190" s="155" t="s">
        <v>477</v>
      </c>
      <c r="BA190" s="155" t="s">
        <v>537</v>
      </c>
      <c r="BB190" s="75" t="str">
        <f t="shared" si="27"/>
        <v>SI</v>
      </c>
      <c r="BC190" s="76" t="str">
        <f t="shared" si="28"/>
        <v>NO</v>
      </c>
    </row>
    <row r="191" spans="1:55" ht="45" x14ac:dyDescent="0.25">
      <c r="A191" s="32">
        <v>30044132</v>
      </c>
      <c r="B191" s="34" t="s">
        <v>463</v>
      </c>
      <c r="C191" s="34" t="s">
        <v>85</v>
      </c>
      <c r="D191" s="25" t="s">
        <v>33</v>
      </c>
      <c r="E191" s="23" t="s">
        <v>57</v>
      </c>
      <c r="F191" s="23" t="s">
        <v>144</v>
      </c>
      <c r="G191" s="23" t="s">
        <v>22</v>
      </c>
      <c r="H191" s="78" t="s">
        <v>24</v>
      </c>
      <c r="I191" s="79">
        <v>806</v>
      </c>
      <c r="J191" s="78">
        <v>356</v>
      </c>
      <c r="K191" s="80">
        <f t="shared" si="33"/>
        <v>0.44168734491315137</v>
      </c>
      <c r="L191" s="78">
        <v>2</v>
      </c>
      <c r="M191" s="78" t="s">
        <v>20</v>
      </c>
      <c r="N191" s="79">
        <v>192</v>
      </c>
      <c r="O191" s="193" t="s">
        <v>3</v>
      </c>
      <c r="P191" s="193" t="s">
        <v>3</v>
      </c>
      <c r="Q191" s="193" t="s">
        <v>69</v>
      </c>
      <c r="R191" s="205">
        <v>1955115</v>
      </c>
      <c r="S191" s="165">
        <v>44044</v>
      </c>
      <c r="T191" s="165">
        <v>44498</v>
      </c>
      <c r="U191" s="163">
        <v>1</v>
      </c>
      <c r="V191" s="27" t="s">
        <v>263</v>
      </c>
      <c r="W191" s="35">
        <v>0</v>
      </c>
      <c r="X191" s="35">
        <v>0</v>
      </c>
      <c r="Y191" s="35">
        <v>0</v>
      </c>
      <c r="Z191" s="205">
        <v>0</v>
      </c>
      <c r="AA191" s="8">
        <v>0</v>
      </c>
      <c r="AB191" s="8">
        <v>0</v>
      </c>
      <c r="AC191" s="8">
        <v>0</v>
      </c>
      <c r="AD191" s="8">
        <v>0</v>
      </c>
      <c r="AE191" s="8">
        <v>0</v>
      </c>
      <c r="AF191" s="8">
        <v>0</v>
      </c>
      <c r="AG191" s="8">
        <v>0</v>
      </c>
      <c r="AH191" s="8">
        <v>0</v>
      </c>
      <c r="AI191" s="8">
        <v>0</v>
      </c>
      <c r="AJ191" s="130">
        <f t="shared" si="29"/>
        <v>0</v>
      </c>
      <c r="AK191" s="131" t="str">
        <f>IFERROR(ROUND(SUM($X191:X191)/W191,3),"-")</f>
        <v>-</v>
      </c>
      <c r="AL191" s="146">
        <f t="shared" si="32"/>
        <v>2033422</v>
      </c>
      <c r="AM191" s="35">
        <v>0</v>
      </c>
      <c r="AN191" s="35">
        <v>0</v>
      </c>
      <c r="AO191" s="35">
        <v>0</v>
      </c>
      <c r="AP191" s="35">
        <v>1213898</v>
      </c>
      <c r="AQ191" s="35">
        <v>819524</v>
      </c>
      <c r="AR191" s="129">
        <v>0</v>
      </c>
      <c r="AS191" s="8">
        <v>0</v>
      </c>
      <c r="AT191" s="8">
        <v>0</v>
      </c>
      <c r="AU191" s="8">
        <v>0</v>
      </c>
      <c r="AV191" s="8">
        <v>0</v>
      </c>
      <c r="AW191" s="152">
        <f t="shared" si="26"/>
        <v>1</v>
      </c>
      <c r="AX191" s="57"/>
      <c r="AY191" s="58" t="s">
        <v>25</v>
      </c>
      <c r="AZ191" s="155" t="s">
        <v>477</v>
      </c>
      <c r="BA191" s="155" t="s">
        <v>537</v>
      </c>
      <c r="BB191" s="75" t="str">
        <f t="shared" si="27"/>
        <v>SI</v>
      </c>
      <c r="BC191" s="76" t="str">
        <f t="shared" si="28"/>
        <v>NO</v>
      </c>
    </row>
    <row r="192" spans="1:55" ht="45" x14ac:dyDescent="0.25">
      <c r="A192" s="32">
        <v>40003105</v>
      </c>
      <c r="B192" s="24" t="s">
        <v>464</v>
      </c>
      <c r="C192" s="24" t="s">
        <v>85</v>
      </c>
      <c r="D192" s="25" t="s">
        <v>33</v>
      </c>
      <c r="E192" s="23" t="s">
        <v>58</v>
      </c>
      <c r="F192" s="23" t="s">
        <v>130</v>
      </c>
      <c r="G192" s="23" t="s">
        <v>22</v>
      </c>
      <c r="H192" s="78" t="s">
        <v>24</v>
      </c>
      <c r="I192" s="79">
        <v>3000</v>
      </c>
      <c r="J192" s="78">
        <v>1330</v>
      </c>
      <c r="K192" s="80">
        <f t="shared" si="33"/>
        <v>0.44333333333333336</v>
      </c>
      <c r="L192" s="78">
        <v>0</v>
      </c>
      <c r="M192" s="78" t="s">
        <v>20</v>
      </c>
      <c r="N192" s="79">
        <v>50</v>
      </c>
      <c r="O192" s="193" t="s">
        <v>3</v>
      </c>
      <c r="P192" s="193" t="s">
        <v>61</v>
      </c>
      <c r="Q192" s="78" t="s">
        <v>69</v>
      </c>
      <c r="R192" s="82">
        <v>563615.34</v>
      </c>
      <c r="S192" s="85">
        <v>43335</v>
      </c>
      <c r="T192" s="165">
        <v>43728</v>
      </c>
      <c r="U192" s="163">
        <v>1</v>
      </c>
      <c r="V192" s="27" t="s">
        <v>263</v>
      </c>
      <c r="W192" s="35">
        <v>0</v>
      </c>
      <c r="X192" s="35">
        <v>0</v>
      </c>
      <c r="Y192" s="35">
        <v>0</v>
      </c>
      <c r="Z192" s="205">
        <v>0</v>
      </c>
      <c r="AA192" s="8">
        <v>0</v>
      </c>
      <c r="AB192" s="8">
        <v>0</v>
      </c>
      <c r="AC192" s="8">
        <v>0</v>
      </c>
      <c r="AD192" s="8">
        <v>0</v>
      </c>
      <c r="AE192" s="8">
        <v>0</v>
      </c>
      <c r="AF192" s="8">
        <v>0</v>
      </c>
      <c r="AG192" s="8">
        <v>0</v>
      </c>
      <c r="AH192" s="8">
        <v>0</v>
      </c>
      <c r="AI192" s="8">
        <v>0</v>
      </c>
      <c r="AJ192" s="130">
        <f t="shared" si="29"/>
        <v>0</v>
      </c>
      <c r="AK192" s="131" t="str">
        <f>IFERROR(ROUND(SUM($X192:X192)/W192,3),"-")</f>
        <v>-</v>
      </c>
      <c r="AL192" s="146">
        <f t="shared" si="32"/>
        <v>563615</v>
      </c>
      <c r="AM192" s="35">
        <v>0</v>
      </c>
      <c r="AN192" s="35">
        <v>498730</v>
      </c>
      <c r="AO192" s="35">
        <v>64885</v>
      </c>
      <c r="AP192" s="35">
        <v>0</v>
      </c>
      <c r="AQ192" s="35">
        <v>0</v>
      </c>
      <c r="AR192" s="129">
        <v>0</v>
      </c>
      <c r="AS192" s="8">
        <v>0</v>
      </c>
      <c r="AT192" s="8">
        <v>0</v>
      </c>
      <c r="AU192" s="8">
        <v>0</v>
      </c>
      <c r="AV192" s="8">
        <v>0</v>
      </c>
      <c r="AW192" s="152">
        <f t="shared" si="26"/>
        <v>1</v>
      </c>
      <c r="AX192" s="57"/>
      <c r="AY192" s="58" t="s">
        <v>25</v>
      </c>
      <c r="AZ192" s="155" t="s">
        <v>477</v>
      </c>
      <c r="BA192" s="155" t="s">
        <v>476</v>
      </c>
      <c r="BB192" s="75" t="str">
        <f t="shared" si="27"/>
        <v>SI</v>
      </c>
      <c r="BC192" s="76" t="str">
        <f t="shared" si="28"/>
        <v>NO</v>
      </c>
    </row>
    <row r="193" spans="1:55" ht="60" x14ac:dyDescent="0.25">
      <c r="A193" s="32">
        <v>40001909</v>
      </c>
      <c r="B193" s="34" t="s">
        <v>465</v>
      </c>
      <c r="C193" s="34" t="s">
        <v>85</v>
      </c>
      <c r="D193" s="25" t="s">
        <v>33</v>
      </c>
      <c r="E193" s="23" t="s">
        <v>235</v>
      </c>
      <c r="F193" s="23" t="s">
        <v>139</v>
      </c>
      <c r="G193" s="23" t="s">
        <v>22</v>
      </c>
      <c r="H193" s="78" t="s">
        <v>24</v>
      </c>
      <c r="I193" s="79">
        <v>1579</v>
      </c>
      <c r="J193" s="78">
        <v>466</v>
      </c>
      <c r="K193" s="80">
        <f t="shared" si="33"/>
        <v>0.29512349588347053</v>
      </c>
      <c r="L193" s="78">
        <v>5</v>
      </c>
      <c r="M193" s="78" t="s">
        <v>20</v>
      </c>
      <c r="N193" s="79">
        <v>376</v>
      </c>
      <c r="O193" s="193" t="s">
        <v>3</v>
      </c>
      <c r="P193" s="193" t="s">
        <v>3</v>
      </c>
      <c r="Q193" s="78" t="s">
        <v>69</v>
      </c>
      <c r="R193" s="82">
        <v>3311827</v>
      </c>
      <c r="S193" s="83">
        <v>43748</v>
      </c>
      <c r="T193" s="165">
        <v>44321</v>
      </c>
      <c r="U193" s="163">
        <v>0.91</v>
      </c>
      <c r="V193" s="27" t="s">
        <v>263</v>
      </c>
      <c r="W193" s="35">
        <v>370702</v>
      </c>
      <c r="X193" s="35">
        <v>0</v>
      </c>
      <c r="Y193" s="35">
        <v>0</v>
      </c>
      <c r="Z193" s="205">
        <v>0</v>
      </c>
      <c r="AA193" s="8">
        <f>57250+57250</f>
        <v>114500</v>
      </c>
      <c r="AB193" s="8">
        <v>57250</v>
      </c>
      <c r="AC193" s="8">
        <v>57250</v>
      </c>
      <c r="AD193" s="8">
        <v>57250</v>
      </c>
      <c r="AE193" s="8">
        <v>57250</v>
      </c>
      <c r="AF193" s="8">
        <v>27202</v>
      </c>
      <c r="AG193" s="8">
        <v>0</v>
      </c>
      <c r="AH193" s="8">
        <v>0</v>
      </c>
      <c r="AI193" s="8">
        <v>0</v>
      </c>
      <c r="AJ193" s="130">
        <f t="shared" si="29"/>
        <v>370702</v>
      </c>
      <c r="AK193" s="131">
        <f>IFERROR(ROUND(SUM($X193:X193)/W193,3),"-")</f>
        <v>0</v>
      </c>
      <c r="AL193" s="146">
        <f t="shared" si="32"/>
        <v>4083844</v>
      </c>
      <c r="AM193" s="35">
        <v>0</v>
      </c>
      <c r="AN193" s="35">
        <v>0</v>
      </c>
      <c r="AO193" s="35">
        <v>0</v>
      </c>
      <c r="AP193" s="35">
        <v>2046041</v>
      </c>
      <c r="AQ193" s="35">
        <v>1667101</v>
      </c>
      <c r="AR193" s="129">
        <v>370702</v>
      </c>
      <c r="AS193" s="8">
        <v>0</v>
      </c>
      <c r="AT193" s="8">
        <v>0</v>
      </c>
      <c r="AU193" s="8">
        <v>0</v>
      </c>
      <c r="AV193" s="8">
        <v>0</v>
      </c>
      <c r="AW193" s="152">
        <f t="shared" si="26"/>
        <v>0.90922718889360121</v>
      </c>
      <c r="AX193" s="57"/>
      <c r="AY193" s="58" t="s">
        <v>25</v>
      </c>
      <c r="AZ193" s="155" t="s">
        <v>477</v>
      </c>
      <c r="BA193" s="155" t="s">
        <v>537</v>
      </c>
      <c r="BB193" s="75" t="str">
        <f t="shared" si="27"/>
        <v>SI</v>
      </c>
      <c r="BC193" s="76" t="str">
        <f t="shared" si="28"/>
        <v>NO</v>
      </c>
    </row>
    <row r="194" spans="1:55" ht="45" x14ac:dyDescent="0.25">
      <c r="A194" s="169">
        <v>30045445</v>
      </c>
      <c r="B194" s="209" t="s">
        <v>466</v>
      </c>
      <c r="C194" s="208" t="s">
        <v>85</v>
      </c>
      <c r="D194" s="188" t="s">
        <v>223</v>
      </c>
      <c r="E194" s="189" t="s">
        <v>46</v>
      </c>
      <c r="F194" s="189" t="s">
        <v>391</v>
      </c>
      <c r="G194" s="189" t="s">
        <v>22</v>
      </c>
      <c r="H194" s="190" t="s">
        <v>75</v>
      </c>
      <c r="I194" s="172">
        <v>544</v>
      </c>
      <c r="J194" s="172">
        <f>I194*K194</f>
        <v>425.952</v>
      </c>
      <c r="K194" s="173">
        <v>0.78300000000000003</v>
      </c>
      <c r="L194" s="169">
        <v>4</v>
      </c>
      <c r="M194" s="190" t="s">
        <v>495</v>
      </c>
      <c r="N194" s="172">
        <v>132</v>
      </c>
      <c r="O194" s="190" t="s">
        <v>3</v>
      </c>
      <c r="P194" s="190" t="s">
        <v>60</v>
      </c>
      <c r="Q194" s="190" t="s">
        <v>69</v>
      </c>
      <c r="R194" s="179">
        <v>847210</v>
      </c>
      <c r="S194" s="176">
        <v>43862</v>
      </c>
      <c r="T194" s="176">
        <v>44594</v>
      </c>
      <c r="U194" s="177">
        <v>0.84</v>
      </c>
      <c r="V194" s="178" t="s">
        <v>263</v>
      </c>
      <c r="W194" s="180">
        <v>362583</v>
      </c>
      <c r="X194" s="180">
        <v>0</v>
      </c>
      <c r="Y194" s="180">
        <v>0</v>
      </c>
      <c r="Z194" s="179">
        <v>124336</v>
      </c>
      <c r="AA194" s="181">
        <v>34350</v>
      </c>
      <c r="AB194" s="181">
        <v>34350</v>
      </c>
      <c r="AC194" s="181">
        <v>34350</v>
      </c>
      <c r="AD194" s="181">
        <v>45800</v>
      </c>
      <c r="AE194" s="181">
        <v>45800</v>
      </c>
      <c r="AF194" s="181">
        <v>43597</v>
      </c>
      <c r="AG194" s="181">
        <v>0</v>
      </c>
      <c r="AH194" s="181">
        <v>0</v>
      </c>
      <c r="AI194" s="181">
        <v>0</v>
      </c>
      <c r="AJ194" s="130">
        <f t="shared" si="29"/>
        <v>362583</v>
      </c>
      <c r="AK194" s="131">
        <f>IFERROR(ROUND(SUM($X194:X194)/W194,3),"-")</f>
        <v>0</v>
      </c>
      <c r="AL194" s="182">
        <f t="shared" si="32"/>
        <v>1477677</v>
      </c>
      <c r="AM194" s="180">
        <v>0</v>
      </c>
      <c r="AN194" s="180">
        <v>0</v>
      </c>
      <c r="AO194" s="180">
        <v>0</v>
      </c>
      <c r="AP194" s="180">
        <v>0</v>
      </c>
      <c r="AQ194" s="180">
        <v>1115094</v>
      </c>
      <c r="AR194" s="183">
        <v>362583</v>
      </c>
      <c r="AS194" s="181">
        <v>0</v>
      </c>
      <c r="AT194" s="181">
        <v>0</v>
      </c>
      <c r="AU194" s="181">
        <v>0</v>
      </c>
      <c r="AV194" s="181">
        <v>0</v>
      </c>
      <c r="AW194" s="210">
        <f t="shared" si="26"/>
        <v>0.75462634933074002</v>
      </c>
      <c r="AX194" s="170"/>
      <c r="AY194" s="189" t="s">
        <v>25</v>
      </c>
      <c r="AZ194" s="187" t="s">
        <v>477</v>
      </c>
      <c r="BA194" s="187" t="s">
        <v>537</v>
      </c>
      <c r="BB194" s="75" t="str">
        <f t="shared" si="27"/>
        <v>SI</v>
      </c>
      <c r="BC194" s="76" t="str">
        <f t="shared" si="28"/>
        <v>NO</v>
      </c>
    </row>
    <row r="195" spans="1:55" ht="45" x14ac:dyDescent="0.25">
      <c r="A195" s="169">
        <v>40008030</v>
      </c>
      <c r="B195" s="209" t="s">
        <v>467</v>
      </c>
      <c r="C195" s="208" t="s">
        <v>85</v>
      </c>
      <c r="D195" s="188" t="s">
        <v>33</v>
      </c>
      <c r="E195" s="189" t="s">
        <v>55</v>
      </c>
      <c r="F195" s="189" t="s">
        <v>392</v>
      </c>
      <c r="G195" s="189" t="s">
        <v>22</v>
      </c>
      <c r="H195" s="190" t="s">
        <v>75</v>
      </c>
      <c r="I195" s="172">
        <v>756</v>
      </c>
      <c r="J195" s="172">
        <f t="shared" ref="J195:J199" si="36">I195*K195</f>
        <v>694.76400000000001</v>
      </c>
      <c r="K195" s="173">
        <v>0.91900000000000004</v>
      </c>
      <c r="L195" s="169">
        <v>1</v>
      </c>
      <c r="M195" s="190" t="s">
        <v>495</v>
      </c>
      <c r="N195" s="172">
        <v>180</v>
      </c>
      <c r="O195" s="190" t="s">
        <v>3</v>
      </c>
      <c r="P195" s="190" t="s">
        <v>3</v>
      </c>
      <c r="Q195" s="190" t="s">
        <v>69</v>
      </c>
      <c r="R195" s="179">
        <v>1145436</v>
      </c>
      <c r="S195" s="176">
        <v>44075</v>
      </c>
      <c r="T195" s="176">
        <v>44406</v>
      </c>
      <c r="U195" s="177">
        <v>1</v>
      </c>
      <c r="V195" s="178" t="s">
        <v>263</v>
      </c>
      <c r="W195" s="180">
        <v>0</v>
      </c>
      <c r="X195" s="180">
        <v>0</v>
      </c>
      <c r="Y195" s="180">
        <v>0</v>
      </c>
      <c r="Z195" s="179">
        <v>0</v>
      </c>
      <c r="AA195" s="181">
        <v>0</v>
      </c>
      <c r="AB195" s="181">
        <v>0</v>
      </c>
      <c r="AC195" s="181">
        <v>0</v>
      </c>
      <c r="AD195" s="181">
        <v>0</v>
      </c>
      <c r="AE195" s="181">
        <v>0</v>
      </c>
      <c r="AF195" s="181">
        <v>0</v>
      </c>
      <c r="AG195" s="181">
        <v>0</v>
      </c>
      <c r="AH195" s="181">
        <v>0</v>
      </c>
      <c r="AI195" s="181">
        <v>0</v>
      </c>
      <c r="AJ195" s="130">
        <f t="shared" si="29"/>
        <v>0</v>
      </c>
      <c r="AK195" s="131" t="str">
        <f>IFERROR(ROUND(SUM($X195:X195)/W195,3),"-")</f>
        <v>-</v>
      </c>
      <c r="AL195" s="182">
        <f t="shared" si="32"/>
        <v>1355865</v>
      </c>
      <c r="AM195" s="180">
        <v>0</v>
      </c>
      <c r="AN195" s="180">
        <v>0</v>
      </c>
      <c r="AO195" s="180">
        <v>0</v>
      </c>
      <c r="AP195" s="180">
        <v>240450</v>
      </c>
      <c r="AQ195" s="180">
        <v>1115415</v>
      </c>
      <c r="AR195" s="183">
        <v>0</v>
      </c>
      <c r="AS195" s="181">
        <v>0</v>
      </c>
      <c r="AT195" s="181">
        <v>0</v>
      </c>
      <c r="AU195" s="181">
        <v>0</v>
      </c>
      <c r="AV195" s="181">
        <v>0</v>
      </c>
      <c r="AW195" s="210">
        <f t="shared" si="26"/>
        <v>1</v>
      </c>
      <c r="AX195" s="170"/>
      <c r="AY195" s="189" t="s">
        <v>25</v>
      </c>
      <c r="AZ195" s="187" t="s">
        <v>477</v>
      </c>
      <c r="BA195" s="187" t="s">
        <v>537</v>
      </c>
      <c r="BB195" s="75" t="str">
        <f t="shared" si="27"/>
        <v>SI</v>
      </c>
      <c r="BC195" s="76" t="str">
        <f t="shared" si="28"/>
        <v>NO</v>
      </c>
    </row>
    <row r="196" spans="1:55" ht="60" x14ac:dyDescent="0.25">
      <c r="A196" s="169" t="s">
        <v>393</v>
      </c>
      <c r="B196" s="211" t="s">
        <v>526</v>
      </c>
      <c r="C196" s="208" t="s">
        <v>85</v>
      </c>
      <c r="D196" s="188" t="s">
        <v>223</v>
      </c>
      <c r="E196" s="189" t="s">
        <v>46</v>
      </c>
      <c r="F196" s="189" t="s">
        <v>394</v>
      </c>
      <c r="G196" s="189" t="s">
        <v>22</v>
      </c>
      <c r="H196" s="190" t="s">
        <v>75</v>
      </c>
      <c r="I196" s="172">
        <v>663</v>
      </c>
      <c r="J196" s="172">
        <f t="shared" si="36"/>
        <v>519.12900000000002</v>
      </c>
      <c r="K196" s="173">
        <v>0.78300000000000003</v>
      </c>
      <c r="L196" s="169">
        <v>3</v>
      </c>
      <c r="M196" s="190" t="s">
        <v>495</v>
      </c>
      <c r="N196" s="172">
        <v>158</v>
      </c>
      <c r="O196" s="190" t="s">
        <v>3</v>
      </c>
      <c r="P196" s="190" t="s">
        <v>60</v>
      </c>
      <c r="Q196" s="190" t="s">
        <v>69</v>
      </c>
      <c r="R196" s="179">
        <v>521194</v>
      </c>
      <c r="S196" s="176">
        <v>44286</v>
      </c>
      <c r="T196" s="176">
        <v>44473</v>
      </c>
      <c r="U196" s="177">
        <v>0.81</v>
      </c>
      <c r="V196" s="178" t="s">
        <v>263</v>
      </c>
      <c r="W196" s="180">
        <v>333382</v>
      </c>
      <c r="X196" s="180">
        <v>0</v>
      </c>
      <c r="Y196" s="180">
        <v>0</v>
      </c>
      <c r="Z196" s="179">
        <v>68492</v>
      </c>
      <c r="AA196" s="181">
        <v>30915</v>
      </c>
      <c r="AB196" s="181">
        <v>30915</v>
      </c>
      <c r="AC196" s="181">
        <v>30915</v>
      </c>
      <c r="AD196" s="181">
        <v>30915</v>
      </c>
      <c r="AE196" s="181">
        <v>30915</v>
      </c>
      <c r="AF196" s="181">
        <v>30915</v>
      </c>
      <c r="AG196" s="181">
        <v>30915</v>
      </c>
      <c r="AH196" s="181">
        <v>30915</v>
      </c>
      <c r="AI196" s="181">
        <f>44845-27275</f>
        <v>17570</v>
      </c>
      <c r="AJ196" s="130">
        <f t="shared" si="29"/>
        <v>333382</v>
      </c>
      <c r="AK196" s="131">
        <f>IFERROR(ROUND(SUM($X196:X196)/W196,3),"-")</f>
        <v>0</v>
      </c>
      <c r="AL196" s="182">
        <f t="shared" si="32"/>
        <v>938703</v>
      </c>
      <c r="AM196" s="180">
        <v>0</v>
      </c>
      <c r="AN196" s="180">
        <v>0</v>
      </c>
      <c r="AO196" s="180">
        <v>0</v>
      </c>
      <c r="AP196" s="180">
        <v>0</v>
      </c>
      <c r="AQ196" s="180">
        <v>605321</v>
      </c>
      <c r="AR196" s="183">
        <v>333382</v>
      </c>
      <c r="AS196" s="181">
        <v>0</v>
      </c>
      <c r="AT196" s="181">
        <v>0</v>
      </c>
      <c r="AU196" s="181">
        <v>0</v>
      </c>
      <c r="AV196" s="181">
        <v>0</v>
      </c>
      <c r="AW196" s="210">
        <f t="shared" si="26"/>
        <v>0.644848264040916</v>
      </c>
      <c r="AX196" s="170"/>
      <c r="AY196" s="189" t="s">
        <v>25</v>
      </c>
      <c r="AZ196" s="187" t="s">
        <v>477</v>
      </c>
      <c r="BA196" s="187" t="s">
        <v>537</v>
      </c>
      <c r="BB196" s="75" t="str">
        <f t="shared" si="27"/>
        <v>SI</v>
      </c>
      <c r="BC196" s="76" t="str">
        <f t="shared" si="28"/>
        <v>NO</v>
      </c>
    </row>
    <row r="197" spans="1:55" ht="60" x14ac:dyDescent="0.25">
      <c r="A197" s="169">
        <v>40000183</v>
      </c>
      <c r="B197" s="209" t="s">
        <v>468</v>
      </c>
      <c r="C197" s="208" t="s">
        <v>85</v>
      </c>
      <c r="D197" s="188" t="s">
        <v>223</v>
      </c>
      <c r="E197" s="189" t="s">
        <v>35</v>
      </c>
      <c r="F197" s="189" t="s">
        <v>147</v>
      </c>
      <c r="G197" s="189" t="s">
        <v>23</v>
      </c>
      <c r="H197" s="190" t="s">
        <v>75</v>
      </c>
      <c r="I197" s="172">
        <v>378</v>
      </c>
      <c r="J197" s="172">
        <f t="shared" si="36"/>
        <v>298.99799999999999</v>
      </c>
      <c r="K197" s="173">
        <v>0.79100000000000004</v>
      </c>
      <c r="L197" s="169">
        <v>1</v>
      </c>
      <c r="M197" s="190" t="s">
        <v>495</v>
      </c>
      <c r="N197" s="172">
        <v>90</v>
      </c>
      <c r="O197" s="190" t="s">
        <v>3</v>
      </c>
      <c r="P197" s="190" t="s">
        <v>3</v>
      </c>
      <c r="Q197" s="190" t="s">
        <v>69</v>
      </c>
      <c r="R197" s="179">
        <v>423271</v>
      </c>
      <c r="S197" s="176">
        <v>44228</v>
      </c>
      <c r="T197" s="176">
        <v>44412</v>
      </c>
      <c r="U197" s="177">
        <v>1</v>
      </c>
      <c r="V197" s="178" t="s">
        <v>263</v>
      </c>
      <c r="W197" s="180">
        <v>0</v>
      </c>
      <c r="X197" s="180">
        <v>0</v>
      </c>
      <c r="Y197" s="180">
        <v>0</v>
      </c>
      <c r="Z197" s="179">
        <v>0</v>
      </c>
      <c r="AA197" s="181">
        <v>0</v>
      </c>
      <c r="AB197" s="181">
        <v>0</v>
      </c>
      <c r="AC197" s="181">
        <v>0</v>
      </c>
      <c r="AD197" s="181">
        <v>0</v>
      </c>
      <c r="AE197" s="181">
        <v>0</v>
      </c>
      <c r="AF197" s="181">
        <v>0</v>
      </c>
      <c r="AG197" s="181">
        <v>0</v>
      </c>
      <c r="AH197" s="181">
        <v>0</v>
      </c>
      <c r="AI197" s="181">
        <v>0</v>
      </c>
      <c r="AJ197" s="130">
        <f t="shared" si="29"/>
        <v>0</v>
      </c>
      <c r="AK197" s="131" t="str">
        <f>IFERROR(ROUND(SUM($X197:X197)/W197,3),"-")</f>
        <v>-</v>
      </c>
      <c r="AL197" s="182">
        <f t="shared" si="32"/>
        <v>553807</v>
      </c>
      <c r="AM197" s="180">
        <v>0</v>
      </c>
      <c r="AN197" s="180">
        <v>0</v>
      </c>
      <c r="AO197" s="180">
        <v>0</v>
      </c>
      <c r="AP197" s="180">
        <v>0</v>
      </c>
      <c r="AQ197" s="180">
        <v>553807</v>
      </c>
      <c r="AR197" s="183">
        <v>0</v>
      </c>
      <c r="AS197" s="181">
        <v>0</v>
      </c>
      <c r="AT197" s="181">
        <v>0</v>
      </c>
      <c r="AU197" s="181">
        <v>0</v>
      </c>
      <c r="AV197" s="181">
        <v>0</v>
      </c>
      <c r="AW197" s="210">
        <f t="shared" si="26"/>
        <v>1</v>
      </c>
      <c r="AX197" s="170"/>
      <c r="AY197" s="189" t="s">
        <v>25</v>
      </c>
      <c r="AZ197" s="187" t="s">
        <v>477</v>
      </c>
      <c r="BA197" s="187" t="s">
        <v>537</v>
      </c>
      <c r="BB197" s="75" t="str">
        <f t="shared" si="27"/>
        <v>SI</v>
      </c>
      <c r="BC197" s="76" t="str">
        <f t="shared" si="28"/>
        <v>NO</v>
      </c>
    </row>
    <row r="198" spans="1:55" ht="45" x14ac:dyDescent="0.25">
      <c r="A198" s="169">
        <v>30096766</v>
      </c>
      <c r="B198" s="209" t="s">
        <v>469</v>
      </c>
      <c r="C198" s="208" t="s">
        <v>85</v>
      </c>
      <c r="D198" s="188" t="s">
        <v>33</v>
      </c>
      <c r="E198" s="189" t="s">
        <v>56</v>
      </c>
      <c r="F198" s="189" t="s">
        <v>395</v>
      </c>
      <c r="G198" s="189" t="s">
        <v>22</v>
      </c>
      <c r="H198" s="190" t="s">
        <v>75</v>
      </c>
      <c r="I198" s="172">
        <v>777</v>
      </c>
      <c r="J198" s="172">
        <f t="shared" si="36"/>
        <v>683.76</v>
      </c>
      <c r="K198" s="173">
        <v>0.88</v>
      </c>
      <c r="L198" s="169">
        <v>6</v>
      </c>
      <c r="M198" s="190" t="s">
        <v>495</v>
      </c>
      <c r="N198" s="172">
        <v>185</v>
      </c>
      <c r="O198" s="190" t="s">
        <v>3</v>
      </c>
      <c r="P198" s="190" t="s">
        <v>224</v>
      </c>
      <c r="Q198" s="190" t="s">
        <v>69</v>
      </c>
      <c r="R198" s="179">
        <v>1586826</v>
      </c>
      <c r="S198" s="176">
        <v>44480</v>
      </c>
      <c r="T198" s="176">
        <v>44676</v>
      </c>
      <c r="U198" s="177">
        <v>0.4</v>
      </c>
      <c r="V198" s="178" t="s">
        <v>263</v>
      </c>
      <c r="W198" s="180">
        <v>1519342</v>
      </c>
      <c r="X198" s="180">
        <v>0</v>
      </c>
      <c r="Y198" s="180">
        <v>0</v>
      </c>
      <c r="Z198" s="179">
        <v>351713</v>
      </c>
      <c r="AA198" s="181">
        <v>148850</v>
      </c>
      <c r="AB198" s="181">
        <v>148850</v>
      </c>
      <c r="AC198" s="181">
        <v>148850</v>
      </c>
      <c r="AD198" s="181">
        <v>148850</v>
      </c>
      <c r="AE198" s="181">
        <v>148850</v>
      </c>
      <c r="AF198" s="181">
        <v>148850</v>
      </c>
      <c r="AG198" s="181">
        <v>148850</v>
      </c>
      <c r="AH198" s="181">
        <f>148850-100000</f>
        <v>48850</v>
      </c>
      <c r="AI198" s="181">
        <f>176608-99779</f>
        <v>76829</v>
      </c>
      <c r="AJ198" s="130">
        <f t="shared" si="29"/>
        <v>1519342</v>
      </c>
      <c r="AK198" s="131">
        <f>IFERROR(ROUND(SUM($X198:X198)/W198,3),"-")</f>
        <v>0</v>
      </c>
      <c r="AL198" s="182">
        <f t="shared" si="32"/>
        <v>1709761</v>
      </c>
      <c r="AM198" s="180">
        <v>0</v>
      </c>
      <c r="AN198" s="180">
        <v>0</v>
      </c>
      <c r="AO198" s="180">
        <v>0</v>
      </c>
      <c r="AP198" s="180">
        <v>0</v>
      </c>
      <c r="AQ198" s="180">
        <v>190419</v>
      </c>
      <c r="AR198" s="183">
        <v>1519342</v>
      </c>
      <c r="AS198" s="181">
        <v>0</v>
      </c>
      <c r="AT198" s="181">
        <v>0</v>
      </c>
      <c r="AU198" s="181">
        <v>0</v>
      </c>
      <c r="AV198" s="181">
        <v>0</v>
      </c>
      <c r="AW198" s="210">
        <f t="shared" si="26"/>
        <v>0.11137170633790337</v>
      </c>
      <c r="AX198" s="170"/>
      <c r="AY198" s="189" t="s">
        <v>25</v>
      </c>
      <c r="AZ198" s="187" t="s">
        <v>477</v>
      </c>
      <c r="BA198" s="187" t="s">
        <v>537</v>
      </c>
      <c r="BB198" s="75" t="str">
        <f t="shared" si="27"/>
        <v>SI</v>
      </c>
      <c r="BC198" s="76" t="str">
        <f t="shared" si="28"/>
        <v>NO</v>
      </c>
    </row>
    <row r="199" spans="1:55" ht="45" x14ac:dyDescent="0.25">
      <c r="A199" s="169">
        <v>30472185</v>
      </c>
      <c r="B199" s="209" t="s">
        <v>508</v>
      </c>
      <c r="C199" s="208" t="s">
        <v>85</v>
      </c>
      <c r="D199" s="188" t="s">
        <v>33</v>
      </c>
      <c r="E199" s="189" t="s">
        <v>53</v>
      </c>
      <c r="F199" s="189" t="s">
        <v>396</v>
      </c>
      <c r="G199" s="189" t="s">
        <v>22</v>
      </c>
      <c r="H199" s="190" t="s">
        <v>75</v>
      </c>
      <c r="I199" s="172">
        <v>424</v>
      </c>
      <c r="J199" s="172">
        <f t="shared" si="36"/>
        <v>294.68</v>
      </c>
      <c r="K199" s="173">
        <v>0.69499999999999995</v>
      </c>
      <c r="L199" s="169">
        <v>30</v>
      </c>
      <c r="M199" s="190" t="s">
        <v>495</v>
      </c>
      <c r="N199" s="172">
        <v>101</v>
      </c>
      <c r="O199" s="190" t="s">
        <v>3</v>
      </c>
      <c r="P199" s="190" t="s">
        <v>224</v>
      </c>
      <c r="Q199" s="190" t="s">
        <v>69</v>
      </c>
      <c r="R199" s="179">
        <v>1425284</v>
      </c>
      <c r="S199" s="176">
        <v>44423</v>
      </c>
      <c r="T199" s="176">
        <v>44707</v>
      </c>
      <c r="U199" s="177">
        <v>0</v>
      </c>
      <c r="V199" s="178" t="s">
        <v>263</v>
      </c>
      <c r="W199" s="180">
        <v>458000</v>
      </c>
      <c r="X199" s="180">
        <v>0</v>
      </c>
      <c r="Y199" s="180">
        <v>0</v>
      </c>
      <c r="Z199" s="179">
        <v>0</v>
      </c>
      <c r="AA199" s="181">
        <v>0</v>
      </c>
      <c r="AB199" s="181">
        <v>0</v>
      </c>
      <c r="AC199" s="181">
        <v>0</v>
      </c>
      <c r="AD199" s="181">
        <v>0</v>
      </c>
      <c r="AE199" s="181">
        <v>0</v>
      </c>
      <c r="AF199" s="181">
        <v>114500</v>
      </c>
      <c r="AG199" s="181">
        <v>114500</v>
      </c>
      <c r="AH199" s="181">
        <v>114500</v>
      </c>
      <c r="AI199" s="181">
        <v>114500</v>
      </c>
      <c r="AJ199" s="130">
        <f t="shared" si="29"/>
        <v>458000</v>
      </c>
      <c r="AK199" s="131">
        <f>IFERROR(ROUND(SUM($X199:X199)/W199,3),"-")</f>
        <v>0</v>
      </c>
      <c r="AL199" s="182">
        <f t="shared" si="32"/>
        <v>458000</v>
      </c>
      <c r="AM199" s="180">
        <v>0</v>
      </c>
      <c r="AN199" s="180">
        <v>0</v>
      </c>
      <c r="AO199" s="180">
        <v>0</v>
      </c>
      <c r="AP199" s="180">
        <v>0</v>
      </c>
      <c r="AQ199" s="180">
        <v>0</v>
      </c>
      <c r="AR199" s="183">
        <v>458000</v>
      </c>
      <c r="AS199" s="181">
        <v>0</v>
      </c>
      <c r="AT199" s="181">
        <v>0</v>
      </c>
      <c r="AU199" s="181">
        <v>0</v>
      </c>
      <c r="AV199" s="181">
        <v>0</v>
      </c>
      <c r="AW199" s="210">
        <f t="shared" si="26"/>
        <v>0</v>
      </c>
      <c r="AX199" s="170"/>
      <c r="AY199" s="189" t="s">
        <v>25</v>
      </c>
      <c r="AZ199" s="187" t="s">
        <v>477</v>
      </c>
      <c r="BA199" s="187" t="s">
        <v>537</v>
      </c>
      <c r="BB199" s="75" t="str">
        <f t="shared" si="27"/>
        <v>SI</v>
      </c>
      <c r="BC199" s="76" t="str">
        <f t="shared" si="28"/>
        <v>NO</v>
      </c>
    </row>
    <row r="200" spans="1:55" ht="60" x14ac:dyDescent="0.25">
      <c r="A200" s="235">
        <v>212049</v>
      </c>
      <c r="B200" s="60" t="s">
        <v>509</v>
      </c>
      <c r="C200" s="60" t="s">
        <v>85</v>
      </c>
      <c r="D200" s="61" t="s">
        <v>43</v>
      </c>
      <c r="E200" s="62" t="s">
        <v>43</v>
      </c>
      <c r="F200" s="62" t="s">
        <v>68</v>
      </c>
      <c r="G200" s="62" t="s">
        <v>22</v>
      </c>
      <c r="H200" s="62" t="s">
        <v>24</v>
      </c>
      <c r="I200" s="117">
        <v>26184</v>
      </c>
      <c r="J200" s="62">
        <v>8902</v>
      </c>
      <c r="K200" s="118">
        <f t="shared" si="33"/>
        <v>0.33997861289337</v>
      </c>
      <c r="L200" s="62">
        <v>148</v>
      </c>
      <c r="M200" s="62" t="s">
        <v>20</v>
      </c>
      <c r="N200" s="117">
        <v>6546</v>
      </c>
      <c r="O200" s="62" t="s">
        <v>3</v>
      </c>
      <c r="P200" s="62" t="s">
        <v>224</v>
      </c>
      <c r="Q200" s="119" t="s">
        <v>68</v>
      </c>
      <c r="R200" s="63">
        <v>99162354</v>
      </c>
      <c r="S200" s="120">
        <v>43467</v>
      </c>
      <c r="T200" s="64">
        <v>46357</v>
      </c>
      <c r="U200" s="119" t="s">
        <v>68</v>
      </c>
      <c r="V200" s="64" t="s">
        <v>263</v>
      </c>
      <c r="W200" s="65">
        <v>0</v>
      </c>
      <c r="X200" s="65">
        <v>0</v>
      </c>
      <c r="Y200" s="65">
        <v>0</v>
      </c>
      <c r="Z200" s="63">
        <v>0</v>
      </c>
      <c r="AA200" s="66">
        <v>0</v>
      </c>
      <c r="AB200" s="66">
        <v>0</v>
      </c>
      <c r="AC200" s="66">
        <v>0</v>
      </c>
      <c r="AD200" s="66">
        <v>0</v>
      </c>
      <c r="AE200" s="66">
        <v>0</v>
      </c>
      <c r="AF200" s="66">
        <v>0</v>
      </c>
      <c r="AG200" s="66">
        <v>0</v>
      </c>
      <c r="AH200" s="66">
        <v>0</v>
      </c>
      <c r="AI200" s="66">
        <v>0</v>
      </c>
      <c r="AJ200" s="130">
        <f t="shared" si="29"/>
        <v>0</v>
      </c>
      <c r="AK200" s="131" t="str">
        <f>IFERROR(ROUND(SUM($X200:X200)/W200,3),"-")</f>
        <v>-</v>
      </c>
      <c r="AL200" s="65">
        <f t="shared" si="32"/>
        <v>82632742</v>
      </c>
      <c r="AM200" s="65">
        <v>0</v>
      </c>
      <c r="AN200" s="65">
        <v>0</v>
      </c>
      <c r="AO200" s="158">
        <v>3900000</v>
      </c>
      <c r="AP200" s="158">
        <v>11132742</v>
      </c>
      <c r="AQ200" s="158">
        <v>0</v>
      </c>
      <c r="AR200" s="129">
        <v>0</v>
      </c>
      <c r="AS200" s="66">
        <v>16900000</v>
      </c>
      <c r="AT200" s="66">
        <v>16900000</v>
      </c>
      <c r="AU200" s="66">
        <v>16900000</v>
      </c>
      <c r="AV200" s="66">
        <v>16900000</v>
      </c>
      <c r="AW200" s="151">
        <f t="shared" si="26"/>
        <v>0.18192234259877277</v>
      </c>
      <c r="AX200" s="67"/>
      <c r="AY200" s="68" t="s">
        <v>25</v>
      </c>
      <c r="AZ200" s="155" t="s">
        <v>477</v>
      </c>
      <c r="BA200" s="155" t="s">
        <v>537</v>
      </c>
      <c r="BB200" s="75" t="str">
        <f t="shared" si="27"/>
        <v>SI</v>
      </c>
      <c r="BC200" s="76" t="str">
        <f t="shared" si="28"/>
        <v>NO</v>
      </c>
    </row>
    <row r="201" spans="1:55" ht="60" x14ac:dyDescent="0.25">
      <c r="A201" s="23">
        <v>30125120</v>
      </c>
      <c r="B201" s="24" t="s">
        <v>470</v>
      </c>
      <c r="C201" s="24" t="s">
        <v>257</v>
      </c>
      <c r="D201" s="25" t="s">
        <v>223</v>
      </c>
      <c r="E201" s="23" t="s">
        <v>35</v>
      </c>
      <c r="F201" s="23" t="s">
        <v>398</v>
      </c>
      <c r="G201" s="23" t="s">
        <v>23</v>
      </c>
      <c r="H201" s="78" t="s">
        <v>75</v>
      </c>
      <c r="I201" s="79">
        <v>24533</v>
      </c>
      <c r="J201" s="79">
        <v>9842</v>
      </c>
      <c r="K201" s="80">
        <f t="shared" si="33"/>
        <v>0.40117392899360044</v>
      </c>
      <c r="L201" s="78">
        <v>88</v>
      </c>
      <c r="M201" s="78" t="s">
        <v>21</v>
      </c>
      <c r="N201" s="79">
        <v>700</v>
      </c>
      <c r="O201" s="81" t="s">
        <v>219</v>
      </c>
      <c r="P201" s="78" t="s">
        <v>3</v>
      </c>
      <c r="Q201" s="78" t="s">
        <v>68</v>
      </c>
      <c r="R201" s="82">
        <v>0</v>
      </c>
      <c r="S201" s="83">
        <v>43435</v>
      </c>
      <c r="T201" s="83">
        <v>44166</v>
      </c>
      <c r="U201" s="84">
        <v>0.2</v>
      </c>
      <c r="V201" s="27" t="s">
        <v>264</v>
      </c>
      <c r="W201" s="35">
        <v>0</v>
      </c>
      <c r="X201" s="35"/>
      <c r="Y201" s="35"/>
      <c r="Z201" s="8"/>
      <c r="AA201" s="8"/>
      <c r="AB201" s="8"/>
      <c r="AC201" s="8"/>
      <c r="AD201" s="8"/>
      <c r="AE201" s="8"/>
      <c r="AF201" s="8"/>
      <c r="AG201" s="8"/>
      <c r="AH201" s="8"/>
      <c r="AI201" s="8"/>
      <c r="AJ201" s="130">
        <f t="shared" si="29"/>
        <v>0</v>
      </c>
      <c r="AK201" s="131" t="str">
        <f>IFERROR(ROUND(SUM($X201:X201)/W201,3),"-")</f>
        <v>-</v>
      </c>
      <c r="AL201" s="146">
        <f t="shared" si="32"/>
        <v>1460000</v>
      </c>
      <c r="AM201" s="35">
        <v>60000</v>
      </c>
      <c r="AN201" s="35">
        <v>0</v>
      </c>
      <c r="AO201" s="35">
        <v>0</v>
      </c>
      <c r="AP201" s="35">
        <v>0</v>
      </c>
      <c r="AQ201" s="35">
        <v>0</v>
      </c>
      <c r="AR201" s="129">
        <v>0</v>
      </c>
      <c r="AS201" s="8">
        <v>10</v>
      </c>
      <c r="AT201" s="8">
        <v>1399990</v>
      </c>
      <c r="AU201" s="8">
        <v>0</v>
      </c>
      <c r="AV201" s="8">
        <v>0</v>
      </c>
      <c r="AW201" s="152">
        <f t="shared" si="26"/>
        <v>4.1095890410958902E-2</v>
      </c>
      <c r="AX201" s="41" t="s">
        <v>550</v>
      </c>
      <c r="AY201" s="58" t="s">
        <v>25</v>
      </c>
      <c r="AZ201" s="155" t="s">
        <v>477</v>
      </c>
      <c r="BA201" s="155" t="s">
        <v>537</v>
      </c>
      <c r="BB201" s="75" t="str">
        <f t="shared" si="27"/>
        <v>SI</v>
      </c>
      <c r="BC201" s="76" t="str">
        <f t="shared" si="28"/>
        <v>NO</v>
      </c>
    </row>
    <row r="202" spans="1:55" ht="45" x14ac:dyDescent="0.25">
      <c r="A202" s="23">
        <v>30482320</v>
      </c>
      <c r="B202" s="24" t="s">
        <v>212</v>
      </c>
      <c r="C202" s="24" t="s">
        <v>257</v>
      </c>
      <c r="D202" s="25" t="s">
        <v>223</v>
      </c>
      <c r="E202" s="23" t="s">
        <v>35</v>
      </c>
      <c r="F202" s="23" t="s">
        <v>35</v>
      </c>
      <c r="G202" s="23" t="s">
        <v>23</v>
      </c>
      <c r="H202" s="78" t="s">
        <v>75</v>
      </c>
      <c r="I202" s="79">
        <v>24533</v>
      </c>
      <c r="J202" s="79">
        <v>9842</v>
      </c>
      <c r="K202" s="80">
        <f t="shared" si="33"/>
        <v>0.40117392899360044</v>
      </c>
      <c r="L202" s="78">
        <v>88</v>
      </c>
      <c r="M202" s="78" t="s">
        <v>21</v>
      </c>
      <c r="N202" s="79">
        <v>200</v>
      </c>
      <c r="O202" s="78" t="s">
        <v>4</v>
      </c>
      <c r="P202" s="78" t="s">
        <v>61</v>
      </c>
      <c r="Q202" s="78" t="s">
        <v>68</v>
      </c>
      <c r="R202" s="82">
        <v>50000</v>
      </c>
      <c r="S202" s="85">
        <v>43663</v>
      </c>
      <c r="T202" s="83">
        <v>43830</v>
      </c>
      <c r="U202" s="84">
        <v>1</v>
      </c>
      <c r="V202" s="27" t="s">
        <v>264</v>
      </c>
      <c r="W202" s="35">
        <v>208800</v>
      </c>
      <c r="X202" s="35"/>
      <c r="Y202" s="35"/>
      <c r="Z202" s="8"/>
      <c r="AA202" s="8"/>
      <c r="AB202" s="8"/>
      <c r="AC202" s="8"/>
      <c r="AD202" s="8"/>
      <c r="AE202" s="8"/>
      <c r="AF202" s="8"/>
      <c r="AG202" s="8"/>
      <c r="AH202" s="8">
        <v>158800</v>
      </c>
      <c r="AI202" s="8">
        <v>50000</v>
      </c>
      <c r="AJ202" s="130">
        <f t="shared" si="29"/>
        <v>208800</v>
      </c>
      <c r="AK202" s="131">
        <f>IFERROR(ROUND(SUM($X202:X202)/W202,3),"-")</f>
        <v>0</v>
      </c>
      <c r="AL202" s="146">
        <f t="shared" si="32"/>
        <v>1922737</v>
      </c>
      <c r="AM202" s="35">
        <v>0</v>
      </c>
      <c r="AN202" s="35">
        <v>10</v>
      </c>
      <c r="AO202" s="35">
        <v>36933</v>
      </c>
      <c r="AP202" s="35">
        <v>10</v>
      </c>
      <c r="AQ202" s="35">
        <v>10</v>
      </c>
      <c r="AR202" s="129">
        <v>208800</v>
      </c>
      <c r="AS202" s="8">
        <v>1676974</v>
      </c>
      <c r="AT202" s="8">
        <v>0</v>
      </c>
      <c r="AU202" s="8">
        <v>0</v>
      </c>
      <c r="AV202" s="8">
        <v>0</v>
      </c>
      <c r="AW202" s="152">
        <f t="shared" si="26"/>
        <v>1.9224158062179069E-2</v>
      </c>
      <c r="AX202" s="31"/>
      <c r="AY202" s="58" t="s">
        <v>25</v>
      </c>
      <c r="AZ202" s="155" t="s">
        <v>477</v>
      </c>
      <c r="BA202" s="155" t="s">
        <v>537</v>
      </c>
      <c r="BB202" s="75" t="str">
        <f t="shared" si="27"/>
        <v>SI</v>
      </c>
      <c r="BC202" s="76" t="str">
        <f t="shared" si="28"/>
        <v>NO</v>
      </c>
    </row>
    <row r="203" spans="1:55" ht="45" x14ac:dyDescent="0.25">
      <c r="A203" s="23">
        <v>30486624</v>
      </c>
      <c r="B203" s="24" t="s">
        <v>213</v>
      </c>
      <c r="C203" s="24" t="s">
        <v>257</v>
      </c>
      <c r="D203" s="25" t="s">
        <v>223</v>
      </c>
      <c r="E203" s="23" t="s">
        <v>35</v>
      </c>
      <c r="F203" s="23" t="s">
        <v>147</v>
      </c>
      <c r="G203" s="23" t="s">
        <v>22</v>
      </c>
      <c r="H203" s="78" t="s">
        <v>75</v>
      </c>
      <c r="I203" s="79">
        <v>24533</v>
      </c>
      <c r="J203" s="79">
        <v>9842</v>
      </c>
      <c r="K203" s="80">
        <f t="shared" si="33"/>
        <v>0.40117392899360044</v>
      </c>
      <c r="L203" s="78">
        <v>88</v>
      </c>
      <c r="M203" s="78" t="s">
        <v>21</v>
      </c>
      <c r="N203" s="79">
        <v>72</v>
      </c>
      <c r="O203" s="78" t="s">
        <v>4</v>
      </c>
      <c r="P203" s="78" t="s">
        <v>61</v>
      </c>
      <c r="Q203" s="78" t="s">
        <v>68</v>
      </c>
      <c r="R203" s="82">
        <v>50000</v>
      </c>
      <c r="S203" s="85">
        <v>43663</v>
      </c>
      <c r="T203" s="83">
        <v>43830</v>
      </c>
      <c r="U203" s="84">
        <v>1</v>
      </c>
      <c r="V203" s="27" t="s">
        <v>264</v>
      </c>
      <c r="W203" s="35">
        <v>0</v>
      </c>
      <c r="X203" s="35"/>
      <c r="Y203" s="35"/>
      <c r="Z203" s="8"/>
      <c r="AA203" s="8"/>
      <c r="AB203" s="8"/>
      <c r="AC203" s="8"/>
      <c r="AD203" s="8"/>
      <c r="AE203" s="8"/>
      <c r="AF203" s="8"/>
      <c r="AG203" s="8"/>
      <c r="AH203" s="8"/>
      <c r="AI203" s="8"/>
      <c r="AJ203" s="130">
        <f t="shared" si="29"/>
        <v>0</v>
      </c>
      <c r="AK203" s="131" t="str">
        <f>IFERROR(ROUND(SUM($X203:X203)/W203,3),"-")</f>
        <v>-</v>
      </c>
      <c r="AL203" s="146">
        <f t="shared" si="32"/>
        <v>536943</v>
      </c>
      <c r="AM203" s="35">
        <v>0</v>
      </c>
      <c r="AN203" s="35">
        <v>10</v>
      </c>
      <c r="AO203" s="35">
        <v>36933</v>
      </c>
      <c r="AP203" s="35">
        <v>0</v>
      </c>
      <c r="AQ203" s="35">
        <v>0</v>
      </c>
      <c r="AR203" s="129">
        <v>0</v>
      </c>
      <c r="AS203" s="8">
        <v>0</v>
      </c>
      <c r="AT203" s="8">
        <v>100000</v>
      </c>
      <c r="AU203" s="8">
        <v>400000</v>
      </c>
      <c r="AV203" s="8">
        <v>0</v>
      </c>
      <c r="AW203" s="152">
        <f t="shared" si="26"/>
        <v>6.8802461341334178E-2</v>
      </c>
      <c r="AX203" s="57"/>
      <c r="AY203" s="58" t="s">
        <v>25</v>
      </c>
      <c r="AZ203" s="155" t="s">
        <v>477</v>
      </c>
      <c r="BA203" s="155" t="s">
        <v>537</v>
      </c>
      <c r="BB203" s="75" t="str">
        <f t="shared" si="27"/>
        <v>SI</v>
      </c>
      <c r="BC203" s="76" t="str">
        <f t="shared" si="28"/>
        <v>NO</v>
      </c>
    </row>
    <row r="204" spans="1:55" ht="45" x14ac:dyDescent="0.25">
      <c r="A204" s="23">
        <v>30486625</v>
      </c>
      <c r="B204" s="24" t="s">
        <v>214</v>
      </c>
      <c r="C204" s="24" t="s">
        <v>257</v>
      </c>
      <c r="D204" s="25" t="s">
        <v>223</v>
      </c>
      <c r="E204" s="23" t="s">
        <v>35</v>
      </c>
      <c r="F204" s="23" t="s">
        <v>148</v>
      </c>
      <c r="G204" s="23" t="s">
        <v>22</v>
      </c>
      <c r="H204" s="78" t="s">
        <v>24</v>
      </c>
      <c r="I204" s="79">
        <v>24533</v>
      </c>
      <c r="J204" s="79">
        <v>9842</v>
      </c>
      <c r="K204" s="80">
        <f t="shared" si="33"/>
        <v>0.40117392899360044</v>
      </c>
      <c r="L204" s="78">
        <v>88</v>
      </c>
      <c r="M204" s="78" t="s">
        <v>63</v>
      </c>
      <c r="N204" s="79">
        <v>2</v>
      </c>
      <c r="O204" s="78" t="s">
        <v>2</v>
      </c>
      <c r="P204" s="78" t="s">
        <v>3</v>
      </c>
      <c r="Q204" s="78" t="s">
        <v>68</v>
      </c>
      <c r="R204" s="82">
        <v>0</v>
      </c>
      <c r="S204" s="85">
        <v>43257</v>
      </c>
      <c r="T204" s="83">
        <v>44180</v>
      </c>
      <c r="U204" s="84">
        <v>0.05</v>
      </c>
      <c r="V204" s="27" t="s">
        <v>264</v>
      </c>
      <c r="W204" s="35">
        <v>0</v>
      </c>
      <c r="X204" s="35"/>
      <c r="Y204" s="35"/>
      <c r="Z204" s="8"/>
      <c r="AA204" s="8"/>
      <c r="AB204" s="8"/>
      <c r="AC204" s="8"/>
      <c r="AD204" s="8"/>
      <c r="AE204" s="8"/>
      <c r="AF204" s="8"/>
      <c r="AG204" s="8"/>
      <c r="AH204" s="8"/>
      <c r="AI204" s="8"/>
      <c r="AJ204" s="130">
        <f t="shared" si="29"/>
        <v>0</v>
      </c>
      <c r="AK204" s="131" t="str">
        <f>IFERROR(ROUND(SUM($X204:X204)/W204,3),"-")</f>
        <v>-</v>
      </c>
      <c r="AL204" s="146">
        <f t="shared" si="32"/>
        <v>300000</v>
      </c>
      <c r="AM204" s="35">
        <v>0</v>
      </c>
      <c r="AN204" s="35">
        <v>0</v>
      </c>
      <c r="AO204" s="35">
        <v>0</v>
      </c>
      <c r="AP204" s="35">
        <v>0</v>
      </c>
      <c r="AQ204" s="35">
        <v>0</v>
      </c>
      <c r="AR204" s="129">
        <v>0</v>
      </c>
      <c r="AS204" s="8">
        <v>0</v>
      </c>
      <c r="AT204" s="8">
        <v>0</v>
      </c>
      <c r="AU204" s="8">
        <v>100000</v>
      </c>
      <c r="AV204" s="8">
        <v>200000</v>
      </c>
      <c r="AW204" s="152">
        <f t="shared" si="26"/>
        <v>0</v>
      </c>
      <c r="AX204" s="57"/>
      <c r="AY204" s="58" t="s">
        <v>25</v>
      </c>
      <c r="AZ204" s="155" t="s">
        <v>477</v>
      </c>
      <c r="BA204" s="155" t="s">
        <v>537</v>
      </c>
      <c r="BB204" s="75" t="str">
        <f t="shared" si="27"/>
        <v>SI</v>
      </c>
      <c r="BC204" s="76" t="str">
        <f t="shared" si="28"/>
        <v>NO</v>
      </c>
    </row>
    <row r="205" spans="1:55" ht="75" x14ac:dyDescent="0.25">
      <c r="A205" s="23">
        <v>30133906</v>
      </c>
      <c r="B205" s="24" t="s">
        <v>217</v>
      </c>
      <c r="C205" s="24" t="s">
        <v>257</v>
      </c>
      <c r="D205" s="25" t="s">
        <v>223</v>
      </c>
      <c r="E205" s="23" t="s">
        <v>50</v>
      </c>
      <c r="F205" s="23" t="s">
        <v>151</v>
      </c>
      <c r="G205" s="23" t="s">
        <v>23</v>
      </c>
      <c r="H205" s="78" t="s">
        <v>75</v>
      </c>
      <c r="I205" s="79">
        <v>12450</v>
      </c>
      <c r="J205" s="79">
        <v>9827</v>
      </c>
      <c r="K205" s="80">
        <f t="shared" si="33"/>
        <v>0.78931726907630517</v>
      </c>
      <c r="L205" s="78">
        <v>93</v>
      </c>
      <c r="M205" s="78" t="s">
        <v>21</v>
      </c>
      <c r="N205" s="79">
        <v>800</v>
      </c>
      <c r="O205" s="78" t="s">
        <v>3</v>
      </c>
      <c r="P205" s="78" t="s">
        <v>3</v>
      </c>
      <c r="Q205" s="78" t="s">
        <v>69</v>
      </c>
      <c r="R205" s="82">
        <v>3961803</v>
      </c>
      <c r="S205" s="83">
        <v>43081</v>
      </c>
      <c r="T205" s="83">
        <v>44896</v>
      </c>
      <c r="U205" s="84">
        <v>0.8</v>
      </c>
      <c r="V205" s="27" t="s">
        <v>264</v>
      </c>
      <c r="W205" s="35">
        <v>636362</v>
      </c>
      <c r="X205" s="35">
        <v>0</v>
      </c>
      <c r="Y205" s="35">
        <v>195131</v>
      </c>
      <c r="Z205" s="8">
        <v>113941</v>
      </c>
      <c r="AA205" s="8">
        <v>203965</v>
      </c>
      <c r="AB205" s="8">
        <v>60644</v>
      </c>
      <c r="AC205" s="8">
        <v>160158</v>
      </c>
      <c r="AD205" s="8"/>
      <c r="AE205" s="8"/>
      <c r="AF205" s="8"/>
      <c r="AG205" s="8"/>
      <c r="AH205" s="8"/>
      <c r="AI205" s="8"/>
      <c r="AJ205" s="130">
        <f t="shared" si="29"/>
        <v>733839</v>
      </c>
      <c r="AK205" s="131">
        <f>IFERROR(ROUND(SUM($X205:X205)/W205,3),"-")</f>
        <v>0</v>
      </c>
      <c r="AL205" s="146">
        <f t="shared" si="32"/>
        <v>4356015</v>
      </c>
      <c r="AM205" s="35">
        <v>10</v>
      </c>
      <c r="AN205" s="35">
        <v>1327874</v>
      </c>
      <c r="AO205" s="35">
        <v>323939</v>
      </c>
      <c r="AP205" s="35">
        <v>642960</v>
      </c>
      <c r="AQ205" s="35">
        <v>1327393</v>
      </c>
      <c r="AR205" s="129">
        <v>733839</v>
      </c>
      <c r="AS205" s="8">
        <v>0</v>
      </c>
      <c r="AT205" s="8">
        <v>0</v>
      </c>
      <c r="AU205" s="8">
        <v>0</v>
      </c>
      <c r="AV205" s="8">
        <v>0</v>
      </c>
      <c r="AW205" s="152">
        <f t="shared" si="26"/>
        <v>0.83153432667242877</v>
      </c>
      <c r="AX205" s="57" t="s">
        <v>558</v>
      </c>
      <c r="AY205" s="58" t="s">
        <v>25</v>
      </c>
      <c r="AZ205" s="155" t="s">
        <v>477</v>
      </c>
      <c r="BA205" s="155" t="s">
        <v>537</v>
      </c>
      <c r="BB205" s="75" t="str">
        <f t="shared" si="27"/>
        <v>SI</v>
      </c>
      <c r="BC205" s="76" t="str">
        <f t="shared" si="28"/>
        <v>NO</v>
      </c>
    </row>
    <row r="206" spans="1:55" ht="45" x14ac:dyDescent="0.25">
      <c r="A206" s="23">
        <v>30486627</v>
      </c>
      <c r="B206" s="24" t="s">
        <v>215</v>
      </c>
      <c r="C206" s="24" t="s">
        <v>257</v>
      </c>
      <c r="D206" s="25" t="s">
        <v>223</v>
      </c>
      <c r="E206" s="23" t="s">
        <v>50</v>
      </c>
      <c r="F206" s="23" t="s">
        <v>149</v>
      </c>
      <c r="G206" s="23" t="s">
        <v>23</v>
      </c>
      <c r="H206" s="78" t="s">
        <v>24</v>
      </c>
      <c r="I206" s="79">
        <v>12450</v>
      </c>
      <c r="J206" s="79">
        <v>9827</v>
      </c>
      <c r="K206" s="80">
        <f t="shared" si="33"/>
        <v>0.78931726907630517</v>
      </c>
      <c r="L206" s="78">
        <v>93</v>
      </c>
      <c r="M206" s="78" t="s">
        <v>21</v>
      </c>
      <c r="N206" s="79">
        <v>200</v>
      </c>
      <c r="O206" s="78" t="s">
        <v>4</v>
      </c>
      <c r="P206" s="78" t="s">
        <v>61</v>
      </c>
      <c r="Q206" s="78" t="s">
        <v>68</v>
      </c>
      <c r="R206" s="82">
        <v>50000</v>
      </c>
      <c r="S206" s="85">
        <v>43663</v>
      </c>
      <c r="T206" s="83">
        <v>43830</v>
      </c>
      <c r="U206" s="84">
        <v>1</v>
      </c>
      <c r="V206" s="27" t="s">
        <v>264</v>
      </c>
      <c r="W206" s="35">
        <v>0</v>
      </c>
      <c r="X206" s="35"/>
      <c r="Y206" s="35"/>
      <c r="Z206" s="8"/>
      <c r="AA206" s="8"/>
      <c r="AB206" s="8"/>
      <c r="AC206" s="8"/>
      <c r="AD206" s="8"/>
      <c r="AE206" s="8"/>
      <c r="AF206" s="8"/>
      <c r="AG206" s="8"/>
      <c r="AH206" s="8"/>
      <c r="AI206" s="8"/>
      <c r="AJ206" s="130">
        <f t="shared" si="29"/>
        <v>0</v>
      </c>
      <c r="AK206" s="131" t="str">
        <f>IFERROR(ROUND(SUM($X206:X206)/W206,3),"-")</f>
        <v>-</v>
      </c>
      <c r="AL206" s="146">
        <f t="shared" si="32"/>
        <v>1036943</v>
      </c>
      <c r="AM206" s="35">
        <v>0</v>
      </c>
      <c r="AN206" s="35">
        <v>10</v>
      </c>
      <c r="AO206" s="35">
        <v>36933</v>
      </c>
      <c r="AP206" s="35">
        <v>0</v>
      </c>
      <c r="AQ206" s="35">
        <v>0</v>
      </c>
      <c r="AR206" s="129">
        <v>0</v>
      </c>
      <c r="AS206" s="8">
        <v>0</v>
      </c>
      <c r="AT206" s="8">
        <v>0</v>
      </c>
      <c r="AU206" s="8">
        <v>600000</v>
      </c>
      <c r="AV206" s="8">
        <v>400000</v>
      </c>
      <c r="AW206" s="152">
        <f t="shared" si="26"/>
        <v>3.5626837733607343E-2</v>
      </c>
      <c r="AX206" s="57"/>
      <c r="AY206" s="58" t="s">
        <v>25</v>
      </c>
      <c r="AZ206" s="155" t="s">
        <v>477</v>
      </c>
      <c r="BA206" s="155" t="s">
        <v>537</v>
      </c>
      <c r="BB206" s="75" t="str">
        <f t="shared" si="27"/>
        <v>SI</v>
      </c>
      <c r="BC206" s="76" t="str">
        <f t="shared" si="28"/>
        <v>NO</v>
      </c>
    </row>
    <row r="207" spans="1:55" ht="75" x14ac:dyDescent="0.25">
      <c r="A207" s="23">
        <v>30486628</v>
      </c>
      <c r="B207" s="24" t="s">
        <v>216</v>
      </c>
      <c r="C207" s="24" t="s">
        <v>257</v>
      </c>
      <c r="D207" s="25" t="s">
        <v>223</v>
      </c>
      <c r="E207" s="23" t="s">
        <v>50</v>
      </c>
      <c r="F207" s="23" t="s">
        <v>150</v>
      </c>
      <c r="G207" s="23" t="s">
        <v>22</v>
      </c>
      <c r="H207" s="78" t="s">
        <v>24</v>
      </c>
      <c r="I207" s="79">
        <v>12450</v>
      </c>
      <c r="J207" s="79">
        <v>9827</v>
      </c>
      <c r="K207" s="80">
        <f t="shared" si="33"/>
        <v>0.78931726907630517</v>
      </c>
      <c r="L207" s="78">
        <v>93</v>
      </c>
      <c r="M207" s="78" t="s">
        <v>21</v>
      </c>
      <c r="N207" s="79">
        <v>72</v>
      </c>
      <c r="O207" s="78" t="s">
        <v>2</v>
      </c>
      <c r="P207" s="78" t="s">
        <v>3</v>
      </c>
      <c r="Q207" s="78" t="s">
        <v>68</v>
      </c>
      <c r="R207" s="82">
        <v>0</v>
      </c>
      <c r="S207" s="85">
        <v>43257</v>
      </c>
      <c r="T207" s="83">
        <v>44196</v>
      </c>
      <c r="U207" s="84">
        <v>0</v>
      </c>
      <c r="V207" s="27" t="s">
        <v>264</v>
      </c>
      <c r="W207" s="35">
        <v>0</v>
      </c>
      <c r="X207" s="35"/>
      <c r="Y207" s="35"/>
      <c r="Z207" s="8"/>
      <c r="AA207" s="8"/>
      <c r="AB207" s="8"/>
      <c r="AC207" s="8"/>
      <c r="AD207" s="8"/>
      <c r="AE207" s="8"/>
      <c r="AF207" s="8"/>
      <c r="AG207" s="8"/>
      <c r="AH207" s="8"/>
      <c r="AI207" s="8"/>
      <c r="AJ207" s="130">
        <f t="shared" si="29"/>
        <v>0</v>
      </c>
      <c r="AK207" s="131" t="str">
        <f>IFERROR(ROUND(SUM($X207:X207)/W207,3),"-")</f>
        <v>-</v>
      </c>
      <c r="AL207" s="146">
        <f t="shared" si="32"/>
        <v>600000</v>
      </c>
      <c r="AM207" s="35">
        <v>0</v>
      </c>
      <c r="AN207" s="35">
        <v>0</v>
      </c>
      <c r="AO207" s="35">
        <v>0</v>
      </c>
      <c r="AP207" s="35">
        <v>0</v>
      </c>
      <c r="AQ207" s="35">
        <v>0</v>
      </c>
      <c r="AR207" s="129">
        <v>0</v>
      </c>
      <c r="AS207" s="8">
        <v>0</v>
      </c>
      <c r="AT207" s="8">
        <v>0</v>
      </c>
      <c r="AU207" s="8">
        <v>300000</v>
      </c>
      <c r="AV207" s="8">
        <v>300000</v>
      </c>
      <c r="AW207" s="152">
        <f t="shared" ref="AW207:AW215" si="37">+IFERROR((SUM(AM207:AQ207)+SUM(X207:X207))/AL207,"-")</f>
        <v>0</v>
      </c>
      <c r="AX207" s="57"/>
      <c r="AY207" s="58" t="s">
        <v>25</v>
      </c>
      <c r="AZ207" s="155" t="s">
        <v>477</v>
      </c>
      <c r="BA207" s="155" t="s">
        <v>537</v>
      </c>
      <c r="BB207" s="75" t="str">
        <f t="shared" ref="BB207:BB215" si="38">IF(AJ207=AR207,"SI",IF(AR207&lt;&gt;AJ207,"JUSTIFICAR DIFERENCIA"))</f>
        <v>SI</v>
      </c>
      <c r="BC207" s="76" t="str">
        <f t="shared" ref="BC207:BC215" si="39">IF(AR207&lt;&gt;AJ207,AR207-AJ207,"NO")</f>
        <v>NO</v>
      </c>
    </row>
    <row r="208" spans="1:55" ht="45" x14ac:dyDescent="0.25">
      <c r="A208" s="23">
        <v>30486188</v>
      </c>
      <c r="B208" s="24" t="s">
        <v>471</v>
      </c>
      <c r="C208" s="24" t="s">
        <v>257</v>
      </c>
      <c r="D208" s="25" t="s">
        <v>223</v>
      </c>
      <c r="E208" s="23" t="s">
        <v>51</v>
      </c>
      <c r="F208" s="23" t="s">
        <v>154</v>
      </c>
      <c r="G208" s="23" t="s">
        <v>22</v>
      </c>
      <c r="H208" s="78" t="s">
        <v>24</v>
      </c>
      <c r="I208" s="79">
        <v>15045</v>
      </c>
      <c r="J208" s="79">
        <v>7880</v>
      </c>
      <c r="K208" s="80">
        <f t="shared" si="33"/>
        <v>0.52376204719175801</v>
      </c>
      <c r="L208" s="78">
        <v>70</v>
      </c>
      <c r="M208" s="78" t="s">
        <v>21</v>
      </c>
      <c r="N208" s="79">
        <v>200</v>
      </c>
      <c r="O208" s="81" t="s">
        <v>219</v>
      </c>
      <c r="P208" s="78" t="s">
        <v>3</v>
      </c>
      <c r="Q208" s="78" t="s">
        <v>68</v>
      </c>
      <c r="R208" s="82">
        <v>0</v>
      </c>
      <c r="S208" s="85">
        <v>43281</v>
      </c>
      <c r="T208" s="83">
        <v>44560</v>
      </c>
      <c r="U208" s="84">
        <v>0.35</v>
      </c>
      <c r="V208" s="27" t="s">
        <v>264</v>
      </c>
      <c r="W208" s="35">
        <v>0</v>
      </c>
      <c r="X208" s="35"/>
      <c r="Y208" s="35"/>
      <c r="Z208" s="8"/>
      <c r="AA208" s="8"/>
      <c r="AB208" s="8"/>
      <c r="AC208" s="8"/>
      <c r="AD208" s="8"/>
      <c r="AE208" s="8"/>
      <c r="AF208" s="8"/>
      <c r="AG208" s="8"/>
      <c r="AH208" s="8"/>
      <c r="AI208" s="8"/>
      <c r="AJ208" s="130">
        <f t="shared" ref="AJ208:AJ215" si="40">SUM(X208:AI208)</f>
        <v>0</v>
      </c>
      <c r="AK208" s="131" t="str">
        <f>IFERROR(ROUND(SUM($X208:X208)/W208,3),"-")</f>
        <v>-</v>
      </c>
      <c r="AL208" s="146">
        <f t="shared" si="32"/>
        <v>0</v>
      </c>
      <c r="AM208" s="35">
        <v>0</v>
      </c>
      <c r="AN208" s="35">
        <v>0</v>
      </c>
      <c r="AO208" s="35">
        <v>0</v>
      </c>
      <c r="AP208" s="35">
        <v>0</v>
      </c>
      <c r="AQ208" s="35">
        <v>0</v>
      </c>
      <c r="AR208" s="129">
        <v>0</v>
      </c>
      <c r="AS208" s="8">
        <v>0</v>
      </c>
      <c r="AT208" s="8">
        <v>0</v>
      </c>
      <c r="AU208" s="8">
        <v>0</v>
      </c>
      <c r="AV208" s="8">
        <v>0</v>
      </c>
      <c r="AW208" s="152" t="str">
        <f t="shared" si="37"/>
        <v>-</v>
      </c>
      <c r="AX208" s="57"/>
      <c r="AY208" s="58" t="s">
        <v>24</v>
      </c>
      <c r="AZ208" s="155" t="s">
        <v>477</v>
      </c>
      <c r="BA208" s="155" t="s">
        <v>537</v>
      </c>
      <c r="BB208" s="75" t="str">
        <f t="shared" si="38"/>
        <v>SI</v>
      </c>
      <c r="BC208" s="76" t="str">
        <f t="shared" si="39"/>
        <v>NO</v>
      </c>
    </row>
    <row r="209" spans="1:55" ht="45" x14ac:dyDescent="0.25">
      <c r="A209" s="23">
        <v>30486631</v>
      </c>
      <c r="B209" s="28" t="s">
        <v>527</v>
      </c>
      <c r="C209" s="24" t="s">
        <v>257</v>
      </c>
      <c r="D209" s="25" t="s">
        <v>223</v>
      </c>
      <c r="E209" s="23" t="s">
        <v>51</v>
      </c>
      <c r="F209" s="23" t="s">
        <v>68</v>
      </c>
      <c r="G209" s="23" t="s">
        <v>22</v>
      </c>
      <c r="H209" s="78" t="s">
        <v>24</v>
      </c>
      <c r="I209" s="79">
        <v>9722</v>
      </c>
      <c r="J209" s="79">
        <v>4118</v>
      </c>
      <c r="K209" s="80">
        <f t="shared" si="33"/>
        <v>0.42357539600905164</v>
      </c>
      <c r="L209" s="78">
        <v>70</v>
      </c>
      <c r="M209" s="78" t="s">
        <v>21</v>
      </c>
      <c r="N209" s="79">
        <v>144</v>
      </c>
      <c r="O209" s="78" t="s">
        <v>2</v>
      </c>
      <c r="P209" s="78" t="s">
        <v>3</v>
      </c>
      <c r="Q209" s="78" t="s">
        <v>68</v>
      </c>
      <c r="R209" s="82">
        <v>0</v>
      </c>
      <c r="S209" s="83">
        <v>43435</v>
      </c>
      <c r="T209" s="85">
        <v>44560</v>
      </c>
      <c r="U209" s="84">
        <v>0.1</v>
      </c>
      <c r="V209" s="27" t="s">
        <v>264</v>
      </c>
      <c r="W209" s="35">
        <v>0</v>
      </c>
      <c r="X209" s="35"/>
      <c r="Y209" s="35"/>
      <c r="Z209" s="8"/>
      <c r="AA209" s="8"/>
      <c r="AB209" s="8"/>
      <c r="AC209" s="8"/>
      <c r="AD209" s="8"/>
      <c r="AE209" s="8"/>
      <c r="AF209" s="8"/>
      <c r="AG209" s="8"/>
      <c r="AH209" s="8"/>
      <c r="AI209" s="8"/>
      <c r="AJ209" s="130">
        <f t="shared" si="40"/>
        <v>0</v>
      </c>
      <c r="AK209" s="131" t="str">
        <f>IFERROR(ROUND(SUM($X209:X209)/W209,3),"-")</f>
        <v>-</v>
      </c>
      <c r="AL209" s="146">
        <f t="shared" si="32"/>
        <v>0</v>
      </c>
      <c r="AM209" s="35">
        <v>0</v>
      </c>
      <c r="AN209" s="35">
        <v>0</v>
      </c>
      <c r="AO209" s="35">
        <v>0</v>
      </c>
      <c r="AP209" s="35">
        <v>0</v>
      </c>
      <c r="AQ209" s="35">
        <v>0</v>
      </c>
      <c r="AR209" s="129">
        <v>0</v>
      </c>
      <c r="AS209" s="8">
        <v>0</v>
      </c>
      <c r="AT209" s="8">
        <v>0</v>
      </c>
      <c r="AU209" s="8">
        <v>0</v>
      </c>
      <c r="AV209" s="8">
        <v>0</v>
      </c>
      <c r="AW209" s="152" t="str">
        <f t="shared" si="37"/>
        <v>-</v>
      </c>
      <c r="AX209" s="57"/>
      <c r="AY209" s="58" t="s">
        <v>24</v>
      </c>
      <c r="AZ209" s="155" t="s">
        <v>477</v>
      </c>
      <c r="BA209" s="155" t="s">
        <v>537</v>
      </c>
      <c r="BB209" s="75" t="str">
        <f t="shared" si="38"/>
        <v>SI</v>
      </c>
      <c r="BC209" s="76" t="str">
        <f t="shared" si="39"/>
        <v>NO</v>
      </c>
    </row>
    <row r="210" spans="1:55" ht="105" x14ac:dyDescent="0.25">
      <c r="A210" s="23">
        <v>30132531</v>
      </c>
      <c r="B210" s="24" t="s">
        <v>472</v>
      </c>
      <c r="C210" s="24" t="s">
        <v>257</v>
      </c>
      <c r="D210" s="25" t="s">
        <v>223</v>
      </c>
      <c r="E210" s="23" t="s">
        <v>228</v>
      </c>
      <c r="F210" s="23" t="s">
        <v>153</v>
      </c>
      <c r="G210" s="23" t="s">
        <v>23</v>
      </c>
      <c r="H210" s="78" t="s">
        <v>24</v>
      </c>
      <c r="I210" s="79">
        <v>9722</v>
      </c>
      <c r="J210" s="79">
        <v>4118</v>
      </c>
      <c r="K210" s="80">
        <f t="shared" si="33"/>
        <v>0.42357539600905164</v>
      </c>
      <c r="L210" s="78">
        <v>43</v>
      </c>
      <c r="M210" s="78" t="s">
        <v>21</v>
      </c>
      <c r="N210" s="79">
        <v>1000</v>
      </c>
      <c r="O210" s="78" t="s">
        <v>4</v>
      </c>
      <c r="P210" s="78" t="s">
        <v>3</v>
      </c>
      <c r="Q210" s="78" t="s">
        <v>69</v>
      </c>
      <c r="R210" s="82">
        <v>82002</v>
      </c>
      <c r="S210" s="83">
        <v>44021</v>
      </c>
      <c r="T210" s="83">
        <v>44391</v>
      </c>
      <c r="U210" s="84">
        <v>0.70650000000000002</v>
      </c>
      <c r="V210" s="27" t="s">
        <v>264</v>
      </c>
      <c r="W210" s="35">
        <v>0</v>
      </c>
      <c r="X210" s="35"/>
      <c r="Y210" s="35"/>
      <c r="Z210" s="8"/>
      <c r="AA210" s="8"/>
      <c r="AB210" s="8"/>
      <c r="AC210" s="8"/>
      <c r="AD210" s="8"/>
      <c r="AE210" s="8"/>
      <c r="AF210" s="8"/>
      <c r="AG210" s="8"/>
      <c r="AH210" s="8"/>
      <c r="AI210" s="8"/>
      <c r="AJ210" s="130">
        <f t="shared" si="40"/>
        <v>0</v>
      </c>
      <c r="AK210" s="131" t="str">
        <f>IFERROR(ROUND(SUM($X210:X210)/W210,3),"-")</f>
        <v>-</v>
      </c>
      <c r="AL210" s="146">
        <f t="shared" si="32"/>
        <v>5042962</v>
      </c>
      <c r="AM210" s="35">
        <v>0</v>
      </c>
      <c r="AN210" s="35">
        <v>0</v>
      </c>
      <c r="AO210" s="35">
        <v>0</v>
      </c>
      <c r="AP210" s="35">
        <v>42972</v>
      </c>
      <c r="AQ210" s="35">
        <v>0</v>
      </c>
      <c r="AR210" s="129">
        <v>0</v>
      </c>
      <c r="AS210" s="8">
        <v>0</v>
      </c>
      <c r="AT210" s="8">
        <v>2000000</v>
      </c>
      <c r="AU210" s="8">
        <v>1500000</v>
      </c>
      <c r="AV210" s="8">
        <v>1499990</v>
      </c>
      <c r="AW210" s="152">
        <f t="shared" si="37"/>
        <v>8.5211825907076048E-3</v>
      </c>
      <c r="AX210" s="28" t="s">
        <v>553</v>
      </c>
      <c r="AY210" s="58" t="s">
        <v>24</v>
      </c>
      <c r="AZ210" s="155" t="s">
        <v>477</v>
      </c>
      <c r="BA210" s="155" t="s">
        <v>537</v>
      </c>
      <c r="BB210" s="75" t="str">
        <f t="shared" si="38"/>
        <v>SI</v>
      </c>
      <c r="BC210" s="76" t="str">
        <f t="shared" si="39"/>
        <v>NO</v>
      </c>
    </row>
    <row r="211" spans="1:55" ht="75" x14ac:dyDescent="0.25">
      <c r="A211" s="23">
        <v>30482321</v>
      </c>
      <c r="B211" s="24" t="s">
        <v>473</v>
      </c>
      <c r="C211" s="24" t="s">
        <v>257</v>
      </c>
      <c r="D211" s="25" t="s">
        <v>223</v>
      </c>
      <c r="E211" s="23" t="s">
        <v>228</v>
      </c>
      <c r="F211" s="23" t="s">
        <v>152</v>
      </c>
      <c r="G211" s="23" t="s">
        <v>23</v>
      </c>
      <c r="H211" s="78" t="s">
        <v>75</v>
      </c>
      <c r="I211" s="79">
        <v>9722</v>
      </c>
      <c r="J211" s="79">
        <v>4118</v>
      </c>
      <c r="K211" s="80">
        <f t="shared" si="33"/>
        <v>0.42357539600905164</v>
      </c>
      <c r="L211" s="78">
        <v>43</v>
      </c>
      <c r="M211" s="78" t="s">
        <v>21</v>
      </c>
      <c r="N211" s="79">
        <v>200</v>
      </c>
      <c r="O211" s="81" t="s">
        <v>219</v>
      </c>
      <c r="P211" s="78" t="s">
        <v>3</v>
      </c>
      <c r="Q211" s="78" t="s">
        <v>68</v>
      </c>
      <c r="R211" s="82">
        <v>0</v>
      </c>
      <c r="S211" s="85">
        <v>43101</v>
      </c>
      <c r="T211" s="83">
        <v>44531</v>
      </c>
      <c r="U211" s="84">
        <v>0.5</v>
      </c>
      <c r="V211" s="27" t="s">
        <v>264</v>
      </c>
      <c r="W211" s="35">
        <v>125258</v>
      </c>
      <c r="X211" s="35"/>
      <c r="Y211" s="35"/>
      <c r="Z211" s="8"/>
      <c r="AA211" s="8"/>
      <c r="AB211" s="8"/>
      <c r="AC211" s="8"/>
      <c r="AD211" s="8">
        <v>121700</v>
      </c>
      <c r="AE211" s="8">
        <v>3558</v>
      </c>
      <c r="AF211" s="8"/>
      <c r="AG211" s="8"/>
      <c r="AH211" s="8"/>
      <c r="AI211" s="8"/>
      <c r="AJ211" s="130">
        <f t="shared" si="40"/>
        <v>125258</v>
      </c>
      <c r="AK211" s="131">
        <f>IFERROR(ROUND(SUM($X211:X211)/W211,3),"-")</f>
        <v>0</v>
      </c>
      <c r="AL211" s="146">
        <f t="shared" si="32"/>
        <v>925258</v>
      </c>
      <c r="AM211" s="35">
        <v>0</v>
      </c>
      <c r="AN211" s="35">
        <v>0</v>
      </c>
      <c r="AO211" s="35">
        <v>0</v>
      </c>
      <c r="AP211" s="35">
        <v>0</v>
      </c>
      <c r="AQ211" s="35">
        <v>0</v>
      </c>
      <c r="AR211" s="129">
        <v>125258</v>
      </c>
      <c r="AS211" s="215">
        <v>800000</v>
      </c>
      <c r="AT211" s="8">
        <v>0</v>
      </c>
      <c r="AU211" s="8">
        <v>0</v>
      </c>
      <c r="AV211" s="8">
        <v>0</v>
      </c>
      <c r="AW211" s="152">
        <f t="shared" si="37"/>
        <v>0</v>
      </c>
      <c r="AX211" s="31" t="s">
        <v>551</v>
      </c>
      <c r="AY211" s="58" t="s">
        <v>24</v>
      </c>
      <c r="AZ211" s="155" t="s">
        <v>477</v>
      </c>
      <c r="BA211" s="155" t="s">
        <v>537</v>
      </c>
      <c r="BB211" s="75" t="str">
        <f t="shared" si="38"/>
        <v>SI</v>
      </c>
      <c r="BC211" s="76" t="str">
        <f t="shared" si="39"/>
        <v>NO</v>
      </c>
    </row>
    <row r="212" spans="1:55" ht="75" x14ac:dyDescent="0.25">
      <c r="A212" s="23">
        <v>30486050</v>
      </c>
      <c r="B212" s="24" t="s">
        <v>474</v>
      </c>
      <c r="C212" s="24" t="s">
        <v>257</v>
      </c>
      <c r="D212" s="25" t="s">
        <v>223</v>
      </c>
      <c r="E212" s="23" t="s">
        <v>228</v>
      </c>
      <c r="F212" s="23" t="s">
        <v>153</v>
      </c>
      <c r="G212" s="23" t="s">
        <v>23</v>
      </c>
      <c r="H212" s="78" t="s">
        <v>75</v>
      </c>
      <c r="I212" s="79">
        <v>957224</v>
      </c>
      <c r="J212" s="79">
        <v>314174</v>
      </c>
      <c r="K212" s="80">
        <f t="shared" si="33"/>
        <v>0.32821366785621758</v>
      </c>
      <c r="L212" s="78">
        <v>43</v>
      </c>
      <c r="M212" s="78" t="s">
        <v>21</v>
      </c>
      <c r="N212" s="79">
        <v>72</v>
      </c>
      <c r="O212" s="78" t="s">
        <v>201</v>
      </c>
      <c r="P212" s="78" t="s">
        <v>155</v>
      </c>
      <c r="Q212" s="78" t="s">
        <v>69</v>
      </c>
      <c r="R212" s="82">
        <v>222200</v>
      </c>
      <c r="S212" s="83">
        <v>44277</v>
      </c>
      <c r="T212" s="83">
        <v>44697</v>
      </c>
      <c r="U212" s="84">
        <v>0.62</v>
      </c>
      <c r="V212" s="27" t="s">
        <v>264</v>
      </c>
      <c r="W212" s="35">
        <v>88875</v>
      </c>
      <c r="X212" s="35"/>
      <c r="Y212" s="35">
        <v>50960</v>
      </c>
      <c r="Z212" s="8">
        <v>0</v>
      </c>
      <c r="AA212" s="8">
        <v>0</v>
      </c>
      <c r="AB212" s="8">
        <v>0</v>
      </c>
      <c r="AC212" s="8">
        <v>34168</v>
      </c>
      <c r="AD212" s="8"/>
      <c r="AE212" s="8"/>
      <c r="AF212" s="8"/>
      <c r="AG212" s="8"/>
      <c r="AH212" s="8"/>
      <c r="AI212" s="8"/>
      <c r="AJ212" s="130">
        <f t="shared" si="40"/>
        <v>85128</v>
      </c>
      <c r="AK212" s="131">
        <f>IFERROR(ROUND(SUM($X212:X212)/W212,3),"-")</f>
        <v>0</v>
      </c>
      <c r="AL212" s="146">
        <f t="shared" si="32"/>
        <v>6239992</v>
      </c>
      <c r="AM212" s="35">
        <v>0</v>
      </c>
      <c r="AN212" s="35">
        <v>0</v>
      </c>
      <c r="AO212" s="35">
        <v>0</v>
      </c>
      <c r="AP212" s="35">
        <v>224</v>
      </c>
      <c r="AQ212" s="35">
        <v>154640</v>
      </c>
      <c r="AR212" s="129">
        <v>85128</v>
      </c>
      <c r="AS212" s="8">
        <v>3000000</v>
      </c>
      <c r="AT212" s="8">
        <v>2000000</v>
      </c>
      <c r="AU212" s="8">
        <v>1000000</v>
      </c>
      <c r="AV212" s="8">
        <v>0</v>
      </c>
      <c r="AW212" s="152">
        <f t="shared" si="37"/>
        <v>2.4817980535872482E-2</v>
      </c>
      <c r="AX212" s="31" t="s">
        <v>552</v>
      </c>
      <c r="AY212" s="58" t="s">
        <v>24</v>
      </c>
      <c r="AZ212" s="155" t="s">
        <v>477</v>
      </c>
      <c r="BA212" s="155" t="s">
        <v>538</v>
      </c>
      <c r="BB212" s="75" t="str">
        <f t="shared" si="38"/>
        <v>SI</v>
      </c>
      <c r="BC212" s="76" t="str">
        <f t="shared" si="39"/>
        <v>NO</v>
      </c>
    </row>
    <row r="213" spans="1:55" ht="45" x14ac:dyDescent="0.25">
      <c r="A213" s="23">
        <v>30486630</v>
      </c>
      <c r="B213" s="24" t="s">
        <v>218</v>
      </c>
      <c r="C213" s="24" t="s">
        <v>257</v>
      </c>
      <c r="D213" s="25" t="s">
        <v>223</v>
      </c>
      <c r="E213" s="23" t="s">
        <v>228</v>
      </c>
      <c r="F213" s="23" t="s">
        <v>242</v>
      </c>
      <c r="G213" s="23" t="s">
        <v>23</v>
      </c>
      <c r="H213" s="96" t="s">
        <v>75</v>
      </c>
      <c r="I213" s="94">
        <v>9722</v>
      </c>
      <c r="J213" s="94">
        <v>4118</v>
      </c>
      <c r="K213" s="114">
        <f t="shared" si="33"/>
        <v>0.42357539600905164</v>
      </c>
      <c r="L213" s="96">
        <v>43</v>
      </c>
      <c r="M213" s="96" t="s">
        <v>21</v>
      </c>
      <c r="N213" s="94">
        <v>72</v>
      </c>
      <c r="O213" s="96" t="s">
        <v>2</v>
      </c>
      <c r="P213" s="96" t="s">
        <v>3</v>
      </c>
      <c r="Q213" s="96" t="s">
        <v>68</v>
      </c>
      <c r="R213" s="97">
        <v>0</v>
      </c>
      <c r="S213" s="98">
        <v>43943</v>
      </c>
      <c r="T213" s="98">
        <v>44196</v>
      </c>
      <c r="U213" s="95">
        <v>0.01</v>
      </c>
      <c r="V213" s="27" t="s">
        <v>264</v>
      </c>
      <c r="W213" s="35">
        <v>0</v>
      </c>
      <c r="X213" s="35"/>
      <c r="Y213" s="35"/>
      <c r="Z213" s="8"/>
      <c r="AA213" s="8"/>
      <c r="AB213" s="8"/>
      <c r="AC213" s="8"/>
      <c r="AD213" s="8"/>
      <c r="AE213" s="8"/>
      <c r="AF213" s="8"/>
      <c r="AG213" s="8"/>
      <c r="AH213" s="8"/>
      <c r="AI213" s="8"/>
      <c r="AJ213" s="130">
        <f t="shared" si="40"/>
        <v>0</v>
      </c>
      <c r="AK213" s="131" t="str">
        <f>IFERROR(ROUND(SUM($X213:X213)/W213,3),"-")</f>
        <v>-</v>
      </c>
      <c r="AL213" s="146">
        <f t="shared" si="32"/>
        <v>600000</v>
      </c>
      <c r="AM213" s="35">
        <v>0</v>
      </c>
      <c r="AN213" s="35">
        <v>0</v>
      </c>
      <c r="AO213" s="35">
        <v>10</v>
      </c>
      <c r="AP213" s="35">
        <v>0</v>
      </c>
      <c r="AQ213" s="35">
        <v>0</v>
      </c>
      <c r="AR213" s="129">
        <v>0</v>
      </c>
      <c r="AS213" s="8">
        <v>599990</v>
      </c>
      <c r="AT213" s="8">
        <v>0</v>
      </c>
      <c r="AU213" s="8">
        <v>0</v>
      </c>
      <c r="AV213" s="8">
        <v>0</v>
      </c>
      <c r="AW213" s="152">
        <f t="shared" si="37"/>
        <v>1.6666666666666667E-5</v>
      </c>
      <c r="AX213" s="31"/>
      <c r="AY213" s="58" t="s">
        <v>25</v>
      </c>
      <c r="AZ213" s="155" t="s">
        <v>477</v>
      </c>
      <c r="BA213" s="155" t="s">
        <v>537</v>
      </c>
      <c r="BB213" s="75" t="str">
        <f t="shared" si="38"/>
        <v>SI</v>
      </c>
      <c r="BC213" s="76" t="str">
        <f t="shared" si="39"/>
        <v>NO</v>
      </c>
    </row>
    <row r="214" spans="1:55" ht="45.75" thickBot="1" x14ac:dyDescent="0.3">
      <c r="A214" s="132">
        <v>30063942</v>
      </c>
      <c r="B214" s="133" t="s">
        <v>475</v>
      </c>
      <c r="C214" s="133" t="s">
        <v>87</v>
      </c>
      <c r="D214" s="134" t="s">
        <v>223</v>
      </c>
      <c r="E214" s="135" t="s">
        <v>34</v>
      </c>
      <c r="F214" s="135" t="s">
        <v>34</v>
      </c>
      <c r="G214" s="135" t="s">
        <v>23</v>
      </c>
      <c r="H214" s="96" t="s">
        <v>25</v>
      </c>
      <c r="I214" s="94">
        <v>29500</v>
      </c>
      <c r="J214" s="94">
        <v>6359</v>
      </c>
      <c r="K214" s="114">
        <f t="shared" si="33"/>
        <v>0.2155593220338983</v>
      </c>
      <c r="L214" s="94">
        <v>0</v>
      </c>
      <c r="M214" s="96" t="s">
        <v>21</v>
      </c>
      <c r="N214" s="94">
        <v>2100</v>
      </c>
      <c r="O214" s="194" t="s">
        <v>3</v>
      </c>
      <c r="P214" s="194" t="s">
        <v>3</v>
      </c>
      <c r="Q214" s="96" t="s">
        <v>69</v>
      </c>
      <c r="R214" s="97">
        <v>4002291.4450000003</v>
      </c>
      <c r="S214" s="98">
        <v>44014</v>
      </c>
      <c r="T214" s="195">
        <v>44560</v>
      </c>
      <c r="U214" s="95">
        <v>0.66086600936898654</v>
      </c>
      <c r="V214" s="136" t="s">
        <v>265</v>
      </c>
      <c r="W214" s="138">
        <v>0</v>
      </c>
      <c r="X214" s="138">
        <v>0</v>
      </c>
      <c r="Y214" s="138"/>
      <c r="Z214" s="137"/>
      <c r="AA214" s="137"/>
      <c r="AB214" s="137">
        <v>419000</v>
      </c>
      <c r="AC214" s="137">
        <v>335527</v>
      </c>
      <c r="AD214" s="137">
        <v>285183</v>
      </c>
      <c r="AE214" s="137">
        <v>329000</v>
      </c>
      <c r="AF214" s="137">
        <v>529000</v>
      </c>
      <c r="AG214" s="137">
        <v>792512</v>
      </c>
      <c r="AH214" s="137">
        <v>849000</v>
      </c>
      <c r="AI214" s="137">
        <v>1161744</v>
      </c>
      <c r="AJ214" s="130">
        <f t="shared" si="40"/>
        <v>4700966</v>
      </c>
      <c r="AK214" s="131" t="str">
        <f>IFERROR(ROUND(SUM($X214:X214)/W214,3),"-")</f>
        <v>-</v>
      </c>
      <c r="AL214" s="148">
        <f t="shared" si="32"/>
        <v>21785846</v>
      </c>
      <c r="AM214" s="138">
        <v>0</v>
      </c>
      <c r="AN214" s="138">
        <v>109014</v>
      </c>
      <c r="AO214" s="138">
        <v>3798006</v>
      </c>
      <c r="AP214" s="138">
        <v>2685846</v>
      </c>
      <c r="AQ214" s="138">
        <v>4943161</v>
      </c>
      <c r="AR214" s="129">
        <v>4700966</v>
      </c>
      <c r="AS214" s="137">
        <v>2210340</v>
      </c>
      <c r="AT214" s="137">
        <v>2210340</v>
      </c>
      <c r="AU214" s="137">
        <v>1128173</v>
      </c>
      <c r="AV214" s="137">
        <v>0</v>
      </c>
      <c r="AW214" s="154">
        <f t="shared" si="37"/>
        <v>0.52951934939776957</v>
      </c>
      <c r="AX214" s="57"/>
      <c r="AY214" s="58" t="s">
        <v>25</v>
      </c>
      <c r="AZ214" s="155" t="s">
        <v>477</v>
      </c>
      <c r="BA214" s="155" t="s">
        <v>537</v>
      </c>
      <c r="BB214" s="75" t="str">
        <f t="shared" si="38"/>
        <v>SI</v>
      </c>
      <c r="BC214" s="76" t="str">
        <f t="shared" si="39"/>
        <v>NO</v>
      </c>
    </row>
    <row r="215" spans="1:55" ht="15.75" thickBot="1" x14ac:dyDescent="0.3">
      <c r="A215" s="241" t="s">
        <v>71</v>
      </c>
      <c r="B215" s="242"/>
      <c r="C215" s="242"/>
      <c r="D215" s="242"/>
      <c r="E215" s="242"/>
      <c r="F215" s="242"/>
      <c r="G215" s="243"/>
      <c r="H215" s="236"/>
      <c r="I215" s="143"/>
      <c r="J215" s="236"/>
      <c r="K215" s="236"/>
      <c r="L215" s="236"/>
      <c r="M215" s="236"/>
      <c r="N215" s="236"/>
      <c r="O215" s="236"/>
      <c r="P215" s="236"/>
      <c r="Q215" s="236"/>
      <c r="R215" s="236"/>
      <c r="S215" s="236"/>
      <c r="T215" s="236"/>
      <c r="U215" s="236"/>
      <c r="V215" s="139"/>
      <c r="W215" s="140">
        <f t="shared" ref="W215:AI215" si="41">SUM(W15:W30)+W31+W46+W50+W79+W94+W121+W132+W152+SUM(W165:W214)</f>
        <v>35439843</v>
      </c>
      <c r="X215" s="140">
        <f t="shared" si="41"/>
        <v>0</v>
      </c>
      <c r="Y215" s="140">
        <f t="shared" si="41"/>
        <v>5158906</v>
      </c>
      <c r="Z215" s="206">
        <f t="shared" si="41"/>
        <v>4564376</v>
      </c>
      <c r="AA215" s="206">
        <f t="shared" si="41"/>
        <v>3659027</v>
      </c>
      <c r="AB215" s="206">
        <f t="shared" si="41"/>
        <v>3220089</v>
      </c>
      <c r="AC215" s="206">
        <f t="shared" si="41"/>
        <v>4377207</v>
      </c>
      <c r="AD215" s="206">
        <f t="shared" si="41"/>
        <v>3285613</v>
      </c>
      <c r="AE215" s="206">
        <f t="shared" si="41"/>
        <v>2900656</v>
      </c>
      <c r="AF215" s="206">
        <f t="shared" si="41"/>
        <v>2783680</v>
      </c>
      <c r="AG215" s="206">
        <f t="shared" si="41"/>
        <v>3413375</v>
      </c>
      <c r="AH215" s="206">
        <f t="shared" si="41"/>
        <v>2843604.6869999999</v>
      </c>
      <c r="AI215" s="207">
        <f t="shared" si="41"/>
        <v>4367267</v>
      </c>
      <c r="AJ215" s="130">
        <f t="shared" si="40"/>
        <v>40573800.686999999</v>
      </c>
      <c r="AK215" s="131">
        <f>IFERROR(ROUND(SUM($X215:X215)/W215,3),"-")</f>
        <v>0</v>
      </c>
      <c r="AL215" s="140">
        <f t="shared" ref="AL215:AV215" si="42">SUM(AL15:AL30)+AL31+AL46+AL50+AL79+AL94+AL121+AL132+AL152+SUM(AL165:AL214)</f>
        <v>684577393</v>
      </c>
      <c r="AM215" s="140">
        <f t="shared" si="42"/>
        <v>8345481</v>
      </c>
      <c r="AN215" s="140">
        <f t="shared" si="42"/>
        <v>22843328</v>
      </c>
      <c r="AO215" s="140">
        <f t="shared" si="42"/>
        <v>55052417</v>
      </c>
      <c r="AP215" s="140">
        <f t="shared" si="42"/>
        <v>84266687</v>
      </c>
      <c r="AQ215" s="140">
        <f t="shared" si="42"/>
        <v>77096053</v>
      </c>
      <c r="AR215" s="141">
        <f t="shared" si="42"/>
        <v>40548114</v>
      </c>
      <c r="AS215" s="142">
        <f t="shared" si="42"/>
        <v>78509820</v>
      </c>
      <c r="AT215" s="142">
        <f t="shared" si="42"/>
        <v>91287330</v>
      </c>
      <c r="AU215" s="142">
        <f t="shared" si="42"/>
        <v>100628173</v>
      </c>
      <c r="AV215" s="142">
        <f t="shared" si="42"/>
        <v>125999990</v>
      </c>
      <c r="AW215" s="212">
        <f t="shared" si="37"/>
        <v>0.36168878571191732</v>
      </c>
      <c r="AX215" s="73"/>
      <c r="AY215" s="73"/>
      <c r="AZ215" s="73"/>
      <c r="BA215" s="73"/>
      <c r="BB215" s="159" t="str">
        <f t="shared" si="38"/>
        <v>JUSTIFICAR DIFERENCIA</v>
      </c>
      <c r="BC215" s="160">
        <f t="shared" si="39"/>
        <v>-25686.686999998987</v>
      </c>
    </row>
    <row r="216" spans="1:55" x14ac:dyDescent="0.25">
      <c r="A216" s="244" t="s">
        <v>531</v>
      </c>
      <c r="B216" s="245"/>
      <c r="C216" s="245"/>
      <c r="D216" s="245"/>
      <c r="E216" s="245"/>
      <c r="F216" s="245"/>
      <c r="G216" s="3"/>
      <c r="H216" s="3"/>
      <c r="I216" s="3"/>
      <c r="J216" s="3"/>
      <c r="K216" s="3"/>
      <c r="L216" s="3"/>
      <c r="M216" s="3"/>
      <c r="N216" s="3"/>
      <c r="O216" s="3"/>
      <c r="P216" s="3"/>
      <c r="Q216" s="3"/>
      <c r="R216" s="3"/>
      <c r="S216" s="3"/>
      <c r="T216" s="3"/>
      <c r="U216" s="3"/>
      <c r="V216" s="3"/>
      <c r="W216" s="3"/>
      <c r="X216" s="3"/>
      <c r="Y216" s="3"/>
      <c r="Z216" s="3"/>
      <c r="AA216" s="3"/>
      <c r="AB216" s="3"/>
      <c r="AC216" s="3"/>
      <c r="AD216" s="4"/>
      <c r="AE216" s="3"/>
      <c r="AF216" s="3"/>
      <c r="AG216" s="3"/>
      <c r="AH216" s="3"/>
      <c r="AI216" s="3"/>
      <c r="AJ216" s="3"/>
      <c r="AK216" s="3"/>
      <c r="AL216" s="16"/>
      <c r="AM216" s="16"/>
      <c r="AN216" s="16"/>
      <c r="AO216" s="20"/>
      <c r="AP216" s="16"/>
      <c r="AQ216" s="16"/>
      <c r="AR216" s="16"/>
      <c r="AS216" s="16"/>
      <c r="AT216" s="16"/>
      <c r="AU216" s="16"/>
      <c r="AV216" s="16"/>
      <c r="AW216" s="9"/>
      <c r="AX216" s="77"/>
      <c r="AY216" s="12"/>
      <c r="AZ216" s="16"/>
      <c r="BA216" s="16"/>
      <c r="BB216" s="16"/>
      <c r="BC216" s="16"/>
    </row>
    <row r="217" spans="1:55"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16"/>
      <c r="AM217" s="16"/>
      <c r="AN217" s="16"/>
      <c r="AO217" s="20"/>
      <c r="AP217" s="16"/>
      <c r="AQ217" s="16"/>
      <c r="AR217" s="16"/>
      <c r="AS217" s="16"/>
      <c r="AT217" s="16"/>
      <c r="AU217" s="16"/>
      <c r="AV217" s="16"/>
      <c r="AW217" s="9"/>
      <c r="AX217" s="77"/>
      <c r="AY217" s="12"/>
      <c r="AZ217" s="16"/>
      <c r="BA217" s="16"/>
      <c r="BB217" s="16"/>
      <c r="BC217" s="16"/>
    </row>
    <row r="218" spans="1:55"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201"/>
      <c r="Y218" s="201"/>
      <c r="Z218" s="201"/>
      <c r="AA218" s="201"/>
      <c r="AB218" s="201"/>
      <c r="AC218" s="201"/>
      <c r="AD218" s="201"/>
      <c r="AE218" s="201"/>
      <c r="AF218" s="201"/>
      <c r="AG218" s="201"/>
      <c r="AH218" s="201"/>
      <c r="AI218" s="201"/>
      <c r="AJ218" s="3"/>
      <c r="AK218" s="3"/>
      <c r="AL218" s="16"/>
      <c r="AM218" s="16"/>
      <c r="AN218" s="16"/>
      <c r="AO218" s="20"/>
      <c r="AP218" s="16"/>
      <c r="AQ218" s="16"/>
      <c r="AR218" s="16"/>
      <c r="AS218" s="16"/>
      <c r="AT218" s="16"/>
      <c r="AU218" s="16"/>
      <c r="AV218" s="16"/>
      <c r="AW218" s="9"/>
      <c r="AX218" s="3"/>
      <c r="AY218" s="12"/>
      <c r="AZ218" s="16"/>
      <c r="BA218" s="16"/>
      <c r="BB218" s="16"/>
      <c r="BC218" s="16"/>
    </row>
    <row r="219" spans="1:55" x14ac:dyDescent="0.25">
      <c r="A219" s="3"/>
      <c r="B219" s="13" t="s">
        <v>208</v>
      </c>
      <c r="C219" s="13"/>
      <c r="D219" s="3"/>
      <c r="E219" s="3"/>
      <c r="F219" s="3"/>
      <c r="G219" s="3"/>
      <c r="H219" s="3"/>
      <c r="I219" s="3"/>
      <c r="J219" s="3"/>
      <c r="K219" s="3"/>
      <c r="L219" s="3"/>
      <c r="M219" s="3"/>
      <c r="N219" s="3"/>
      <c r="O219" s="3"/>
      <c r="P219" s="3"/>
      <c r="Q219" s="3"/>
      <c r="R219" s="3"/>
      <c r="S219" s="3"/>
      <c r="T219" s="3"/>
      <c r="U219" s="3"/>
      <c r="V219" s="3"/>
      <c r="W219" s="3"/>
      <c r="X219" s="6"/>
      <c r="Y219" s="6"/>
      <c r="Z219" s="6"/>
      <c r="AA219" s="6"/>
      <c r="AB219" s="6"/>
      <c r="AC219" s="6"/>
      <c r="AD219" s="6"/>
      <c r="AE219" s="6"/>
      <c r="AF219" s="6"/>
      <c r="AG219" s="6"/>
      <c r="AH219" s="6"/>
      <c r="AI219" s="6"/>
      <c r="AJ219" s="3"/>
      <c r="AK219" s="3"/>
      <c r="AL219" s="16"/>
      <c r="AM219" s="16"/>
      <c r="AN219" s="16"/>
      <c r="AO219" s="20"/>
      <c r="AP219" s="16"/>
      <c r="AQ219" s="16"/>
      <c r="AR219" s="16"/>
      <c r="AS219" s="16"/>
      <c r="AT219" s="16"/>
      <c r="AU219" s="16"/>
      <c r="AV219" s="16"/>
      <c r="AW219" s="3"/>
      <c r="AX219" s="3"/>
      <c r="AY219" s="12"/>
      <c r="AZ219" s="16"/>
      <c r="BA219" s="16"/>
      <c r="BB219" s="16"/>
      <c r="BC219" s="16"/>
    </row>
    <row r="220" spans="1:55"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6"/>
      <c r="Y220" s="6"/>
      <c r="Z220" s="6"/>
      <c r="AA220" s="6"/>
      <c r="AB220" s="6"/>
      <c r="AC220" s="6"/>
      <c r="AD220" s="6"/>
      <c r="AE220" s="6"/>
      <c r="AF220" s="6"/>
      <c r="AG220" s="6"/>
      <c r="AH220" s="6"/>
      <c r="AI220" s="6"/>
      <c r="AJ220" s="3"/>
      <c r="AK220" s="3"/>
      <c r="AL220" s="16"/>
      <c r="AM220" s="16"/>
      <c r="AN220" s="16"/>
      <c r="AO220" s="20"/>
      <c r="AP220" s="16"/>
      <c r="AQ220" s="16"/>
      <c r="AR220" s="16"/>
      <c r="AS220" s="16"/>
      <c r="AT220" s="16"/>
      <c r="AU220" s="16"/>
      <c r="AV220" s="16"/>
      <c r="AW220" s="9"/>
      <c r="AX220" s="3"/>
      <c r="AY220" s="12"/>
      <c r="AZ220" s="16"/>
      <c r="BA220" s="16"/>
      <c r="BB220" s="16"/>
      <c r="BC220" s="16"/>
    </row>
    <row r="221" spans="1:55" x14ac:dyDescent="0.25">
      <c r="A221" s="3"/>
      <c r="B221" s="3" t="s">
        <v>26</v>
      </c>
      <c r="C221" s="40" t="s">
        <v>399</v>
      </c>
      <c r="D221" s="3"/>
      <c r="E221" s="237"/>
      <c r="F221" s="3"/>
      <c r="G221" s="3"/>
      <c r="H221" s="3"/>
      <c r="I221" s="3"/>
      <c r="J221" s="3"/>
      <c r="K221" s="3"/>
      <c r="L221" s="3"/>
      <c r="M221" s="3"/>
      <c r="N221" s="3"/>
      <c r="O221" s="3"/>
      <c r="P221" s="3"/>
      <c r="Q221" s="3"/>
      <c r="R221" s="3"/>
      <c r="S221" s="3"/>
      <c r="T221" s="3"/>
      <c r="U221" s="3"/>
      <c r="V221" s="3"/>
      <c r="W221" s="3"/>
      <c r="X221" s="6"/>
      <c r="Y221" s="6"/>
      <c r="Z221" s="6"/>
      <c r="AA221" s="6"/>
      <c r="AB221" s="6"/>
      <c r="AC221" s="6"/>
      <c r="AD221" s="6"/>
      <c r="AE221" s="6"/>
      <c r="AF221" s="6"/>
      <c r="AG221" s="6"/>
      <c r="AH221" s="6"/>
      <c r="AI221" s="6"/>
      <c r="AJ221" s="3"/>
      <c r="AK221" s="3"/>
      <c r="AL221" s="16"/>
      <c r="AM221" s="16"/>
      <c r="AN221" s="16"/>
      <c r="AO221" s="20"/>
      <c r="AP221" s="16"/>
      <c r="AQ221" s="16"/>
      <c r="AR221" s="16"/>
      <c r="AS221" s="16"/>
      <c r="AT221" s="16"/>
      <c r="AU221" s="16"/>
      <c r="AV221" s="16"/>
      <c r="AW221" s="9"/>
      <c r="AX221" s="3"/>
      <c r="AY221" s="12"/>
      <c r="AZ221" s="16"/>
      <c r="BA221" s="16"/>
      <c r="BB221" s="16"/>
      <c r="BC221" s="16"/>
    </row>
    <row r="222" spans="1:55" x14ac:dyDescent="0.25">
      <c r="A222" s="3"/>
      <c r="B222" s="3" t="s">
        <v>209</v>
      </c>
      <c r="C222" s="216" t="s">
        <v>400</v>
      </c>
      <c r="D222" s="3"/>
      <c r="E222" s="237"/>
      <c r="F222" s="3"/>
      <c r="G222" s="3"/>
      <c r="H222" s="3"/>
      <c r="I222" s="3"/>
      <c r="J222" s="3"/>
      <c r="K222" s="3"/>
      <c r="L222" s="3"/>
      <c r="M222" s="3"/>
      <c r="N222" s="3"/>
      <c r="O222" s="3"/>
      <c r="P222" s="3"/>
      <c r="Q222" s="3"/>
      <c r="R222" s="3"/>
      <c r="S222" s="3"/>
      <c r="T222" s="3"/>
      <c r="U222" s="3"/>
      <c r="V222" s="3"/>
      <c r="W222" s="3"/>
      <c r="X222" s="6"/>
      <c r="Y222" s="6"/>
      <c r="Z222" s="6"/>
      <c r="AA222" s="6"/>
      <c r="AB222" s="6"/>
      <c r="AC222" s="6"/>
      <c r="AD222" s="6"/>
      <c r="AE222" s="6"/>
      <c r="AF222" s="6"/>
      <c r="AG222" s="6"/>
      <c r="AH222" s="6"/>
      <c r="AI222" s="6"/>
      <c r="AJ222" s="3"/>
      <c r="AK222" s="3"/>
      <c r="AL222" s="16"/>
      <c r="AM222" s="16"/>
      <c r="AN222" s="16"/>
      <c r="AO222" s="20"/>
      <c r="AP222" s="16"/>
      <c r="AQ222" s="16"/>
      <c r="AR222" s="16"/>
      <c r="AS222" s="16"/>
      <c r="AT222" s="16"/>
      <c r="AU222" s="16"/>
      <c r="AV222" s="16"/>
      <c r="AW222" s="9"/>
      <c r="AX222" s="3"/>
      <c r="AY222" s="12"/>
      <c r="AZ222" s="16"/>
      <c r="BA222" s="16"/>
      <c r="BB222" s="16"/>
      <c r="BC222" s="16"/>
    </row>
    <row r="223" spans="1:55" x14ac:dyDescent="0.25">
      <c r="A223" s="3"/>
      <c r="B223" s="3" t="s">
        <v>210</v>
      </c>
      <c r="C223" s="40" t="s">
        <v>530</v>
      </c>
      <c r="D223" s="3"/>
      <c r="E223" s="237"/>
      <c r="F223" s="3"/>
      <c r="G223" s="3"/>
      <c r="H223" s="3"/>
      <c r="I223" s="3"/>
      <c r="J223" s="3"/>
      <c r="K223" s="3"/>
      <c r="L223" s="3"/>
      <c r="M223" s="3"/>
      <c r="N223" s="3"/>
      <c r="O223" s="3"/>
      <c r="P223" s="3"/>
      <c r="Q223" s="3"/>
      <c r="R223" s="3"/>
      <c r="S223" s="3"/>
      <c r="T223" s="3"/>
      <c r="U223" s="3"/>
      <c r="V223" s="3"/>
      <c r="W223" s="3"/>
      <c r="X223" s="6"/>
      <c r="Y223" s="6"/>
      <c r="Z223" s="6"/>
      <c r="AA223" s="6"/>
      <c r="AB223" s="6"/>
      <c r="AC223" s="6"/>
      <c r="AD223" s="6"/>
      <c r="AE223" s="6"/>
      <c r="AF223" s="6"/>
      <c r="AG223" s="6"/>
      <c r="AH223" s="6"/>
      <c r="AI223" s="6"/>
      <c r="AJ223" s="3"/>
      <c r="AK223" s="3"/>
      <c r="AL223" s="16"/>
      <c r="AM223" s="16"/>
      <c r="AN223" s="16"/>
      <c r="AO223" s="20"/>
      <c r="AP223" s="16"/>
      <c r="AQ223" s="16"/>
      <c r="AR223" s="16"/>
      <c r="AS223" s="16"/>
      <c r="AT223" s="16"/>
      <c r="AU223" s="16"/>
      <c r="AV223" s="16"/>
      <c r="AW223" s="9"/>
      <c r="AX223" s="3"/>
      <c r="AY223" s="12"/>
      <c r="AZ223" s="16"/>
      <c r="BA223" s="16"/>
      <c r="BB223" s="16"/>
      <c r="BC223" s="16"/>
    </row>
    <row r="224" spans="1:55" x14ac:dyDescent="0.25">
      <c r="A224" s="3"/>
      <c r="B224" s="3" t="s">
        <v>27</v>
      </c>
      <c r="C224" s="40" t="s">
        <v>504</v>
      </c>
      <c r="D224" s="3"/>
      <c r="E224" s="237"/>
      <c r="F224" s="3"/>
      <c r="G224" s="3"/>
      <c r="H224" s="3"/>
      <c r="I224" s="3"/>
      <c r="J224" s="3"/>
      <c r="K224" s="3"/>
      <c r="L224" s="3"/>
      <c r="M224" s="3"/>
      <c r="N224" s="3"/>
      <c r="O224" s="3"/>
      <c r="P224" s="3"/>
      <c r="Q224" s="3"/>
      <c r="R224" s="3"/>
      <c r="S224" s="3"/>
      <c r="T224" s="3"/>
      <c r="U224" s="3"/>
      <c r="V224" s="3"/>
      <c r="W224" s="3"/>
      <c r="X224" s="6"/>
      <c r="Y224" s="6"/>
      <c r="Z224" s="6"/>
      <c r="AA224" s="6"/>
      <c r="AB224" s="6"/>
      <c r="AC224" s="6"/>
      <c r="AD224" s="6"/>
      <c r="AE224" s="6"/>
      <c r="AF224" s="6"/>
      <c r="AG224" s="6"/>
      <c r="AH224" s="6"/>
      <c r="AI224" s="6"/>
      <c r="AJ224" s="3"/>
      <c r="AK224" s="3"/>
      <c r="AL224" s="16"/>
      <c r="AM224" s="16"/>
      <c r="AN224" s="16"/>
      <c r="AO224" s="20"/>
      <c r="AP224" s="16"/>
      <c r="AQ224" s="16"/>
      <c r="AR224" s="16"/>
      <c r="AS224" s="16"/>
      <c r="AT224" s="16"/>
      <c r="AU224" s="16"/>
      <c r="AV224" s="16"/>
      <c r="AW224" s="9"/>
      <c r="AX224" s="3"/>
      <c r="AY224" s="12"/>
      <c r="AZ224" s="16"/>
      <c r="BA224" s="16"/>
      <c r="BB224" s="16"/>
      <c r="BC224" s="16"/>
    </row>
    <row r="225" spans="1:55" x14ac:dyDescent="0.25">
      <c r="A225" s="3"/>
      <c r="B225" s="3" t="s">
        <v>211</v>
      </c>
      <c r="C225" s="40" t="s">
        <v>76</v>
      </c>
      <c r="D225" s="3"/>
      <c r="E225" s="237"/>
      <c r="F225" s="3"/>
      <c r="G225" s="3"/>
      <c r="H225" s="3"/>
      <c r="I225" s="3"/>
      <c r="J225" s="3"/>
      <c r="K225" s="3"/>
      <c r="L225" s="3"/>
      <c r="M225" s="3"/>
      <c r="N225" s="3"/>
      <c r="O225" s="3"/>
      <c r="P225" s="3"/>
      <c r="Q225" s="3"/>
      <c r="R225" s="3"/>
      <c r="S225" s="3"/>
      <c r="T225" s="3"/>
      <c r="U225" s="3"/>
      <c r="V225" s="3"/>
      <c r="W225" s="3"/>
      <c r="X225" s="6"/>
      <c r="Y225" s="6"/>
      <c r="Z225" s="6"/>
      <c r="AA225" s="6"/>
      <c r="AB225" s="6"/>
      <c r="AC225" s="6"/>
      <c r="AD225" s="6"/>
      <c r="AE225" s="6"/>
      <c r="AF225" s="6"/>
      <c r="AG225" s="6"/>
      <c r="AH225" s="6"/>
      <c r="AI225" s="6"/>
      <c r="AJ225" s="3"/>
      <c r="AK225" s="3"/>
      <c r="AL225" s="16"/>
      <c r="AM225" s="16"/>
      <c r="AN225" s="16"/>
      <c r="AO225" s="20"/>
      <c r="AP225" s="16"/>
      <c r="AQ225" s="16"/>
      <c r="AR225" s="16"/>
      <c r="AS225" s="16"/>
      <c r="AT225" s="16"/>
      <c r="AU225" s="16"/>
      <c r="AV225" s="16"/>
      <c r="AW225" s="9"/>
      <c r="AX225" s="3"/>
      <c r="AY225" s="12"/>
      <c r="AZ225" s="16"/>
      <c r="BA225" s="16"/>
      <c r="BB225" s="16"/>
      <c r="BC225" s="16"/>
    </row>
    <row r="226" spans="1:55" x14ac:dyDescent="0.25">
      <c r="A226" s="3"/>
      <c r="B226" s="3"/>
      <c r="C226" s="40"/>
      <c r="D226" s="3"/>
      <c r="E226" s="7"/>
      <c r="F226" s="3"/>
      <c r="G226" s="3"/>
      <c r="H226" s="3"/>
      <c r="I226" s="3"/>
      <c r="J226" s="3"/>
      <c r="K226" s="3"/>
      <c r="L226" s="3"/>
      <c r="M226" s="3"/>
      <c r="N226" s="3"/>
      <c r="O226" s="3"/>
      <c r="P226" s="3"/>
      <c r="Q226" s="3"/>
      <c r="R226" s="3"/>
      <c r="S226" s="3"/>
      <c r="T226" s="3"/>
      <c r="U226" s="3"/>
      <c r="V226" s="3"/>
      <c r="W226" s="3"/>
      <c r="X226" s="6"/>
      <c r="Y226" s="6"/>
      <c r="Z226" s="6"/>
      <c r="AA226" s="6"/>
      <c r="AB226" s="6"/>
      <c r="AC226" s="6"/>
      <c r="AD226" s="6"/>
      <c r="AE226" s="6"/>
      <c r="AF226" s="6"/>
      <c r="AG226" s="6"/>
      <c r="AH226" s="6"/>
      <c r="AI226" s="6"/>
      <c r="AJ226" s="3"/>
      <c r="AK226" s="3"/>
      <c r="AL226" s="16"/>
      <c r="AM226" s="16"/>
      <c r="AN226" s="16"/>
      <c r="AO226" s="20"/>
      <c r="AP226" s="16"/>
      <c r="AQ226" s="16"/>
      <c r="AR226" s="16"/>
      <c r="AS226" s="16"/>
      <c r="AT226" s="16"/>
      <c r="AU226" s="16"/>
      <c r="AV226" s="16"/>
      <c r="AW226" s="9"/>
      <c r="AX226" s="3"/>
      <c r="AY226" s="12"/>
      <c r="AZ226" s="16"/>
      <c r="BA226" s="16"/>
      <c r="BB226" s="16"/>
      <c r="BC226" s="16"/>
    </row>
    <row r="227" spans="1:55" x14ac:dyDescent="0.25">
      <c r="A227" s="3"/>
      <c r="B227" s="3" t="s">
        <v>26</v>
      </c>
      <c r="C227" s="40" t="s">
        <v>243</v>
      </c>
      <c r="D227" s="3"/>
      <c r="E227" s="237"/>
      <c r="F227" s="3"/>
      <c r="G227" s="3"/>
      <c r="H227" s="3"/>
      <c r="I227" s="3"/>
      <c r="J227" s="3"/>
      <c r="K227" s="3"/>
      <c r="L227" s="3"/>
      <c r="M227" s="3"/>
      <c r="N227" s="3"/>
      <c r="O227" s="3"/>
      <c r="P227" s="3"/>
      <c r="Q227" s="3"/>
      <c r="R227" s="3"/>
      <c r="S227" s="3"/>
      <c r="T227" s="3"/>
      <c r="U227" s="3"/>
      <c r="V227" s="3"/>
      <c r="W227" s="3"/>
      <c r="X227" s="6"/>
      <c r="Y227" s="6"/>
      <c r="Z227" s="6"/>
      <c r="AA227" s="6"/>
      <c r="AB227" s="6"/>
      <c r="AC227" s="6"/>
      <c r="AD227" s="6"/>
      <c r="AE227" s="6"/>
      <c r="AF227" s="6"/>
      <c r="AG227" s="6"/>
      <c r="AH227" s="6"/>
      <c r="AI227" s="6"/>
      <c r="AJ227" s="3"/>
      <c r="AK227" s="3"/>
      <c r="AL227" s="16"/>
      <c r="AM227" s="16"/>
      <c r="AN227" s="16"/>
      <c r="AO227" s="20"/>
      <c r="AP227" s="16"/>
      <c r="AQ227" s="16"/>
      <c r="AR227" s="16"/>
      <c r="AS227" s="16"/>
      <c r="AT227" s="16"/>
      <c r="AU227" s="16"/>
      <c r="AV227" s="16"/>
      <c r="AW227" s="9"/>
      <c r="AX227" s="3"/>
      <c r="AY227" s="12"/>
      <c r="AZ227" s="16"/>
      <c r="BA227" s="16"/>
      <c r="BB227" s="16"/>
      <c r="BC227" s="16"/>
    </row>
    <row r="228" spans="1:55" x14ac:dyDescent="0.25">
      <c r="A228" s="3"/>
      <c r="B228" s="3" t="s">
        <v>209</v>
      </c>
      <c r="C228" s="216" t="s">
        <v>77</v>
      </c>
      <c r="D228" s="3"/>
      <c r="E228" s="237"/>
      <c r="F228" s="3"/>
      <c r="G228" s="3"/>
      <c r="H228" s="3"/>
      <c r="I228" s="3"/>
      <c r="J228" s="3"/>
      <c r="K228" s="3"/>
      <c r="L228" s="3"/>
      <c r="M228" s="3"/>
      <c r="N228" s="3"/>
      <c r="O228" s="3"/>
      <c r="P228" s="3"/>
      <c r="Q228" s="3"/>
      <c r="R228" s="3"/>
      <c r="S228" s="3"/>
      <c r="T228" s="3"/>
      <c r="U228" s="3"/>
      <c r="V228" s="3"/>
      <c r="W228" s="3"/>
      <c r="X228" s="6"/>
      <c r="Y228" s="6"/>
      <c r="Z228" s="6"/>
      <c r="AA228" s="6"/>
      <c r="AB228" s="6"/>
      <c r="AC228" s="6"/>
      <c r="AD228" s="6"/>
      <c r="AE228" s="6"/>
      <c r="AF228" s="6"/>
      <c r="AG228" s="6"/>
      <c r="AH228" s="6"/>
      <c r="AI228" s="6"/>
      <c r="AJ228" s="3"/>
      <c r="AK228" s="3"/>
      <c r="AL228" s="16"/>
      <c r="AM228" s="16"/>
      <c r="AN228" s="16"/>
      <c r="AO228" s="20"/>
      <c r="AP228" s="16"/>
      <c r="AQ228" s="16"/>
      <c r="AR228" s="16"/>
      <c r="AS228" s="16"/>
      <c r="AT228" s="16"/>
      <c r="AU228" s="16"/>
      <c r="AV228" s="16"/>
      <c r="AW228" s="9"/>
      <c r="AX228" s="3"/>
      <c r="AY228" s="12"/>
      <c r="AZ228" s="16"/>
      <c r="BA228" s="16"/>
      <c r="BB228" s="16"/>
      <c r="BC228" s="16"/>
    </row>
    <row r="229" spans="1:55" x14ac:dyDescent="0.25">
      <c r="A229" s="3"/>
      <c r="B229" s="3" t="s">
        <v>210</v>
      </c>
      <c r="C229" s="40" t="s">
        <v>78</v>
      </c>
      <c r="D229" s="3"/>
      <c r="E229" s="237"/>
      <c r="F229" s="3"/>
      <c r="G229" s="3"/>
      <c r="H229" s="3"/>
      <c r="I229" s="3"/>
      <c r="J229" s="3"/>
      <c r="K229" s="3"/>
      <c r="L229" s="3"/>
      <c r="M229" s="3"/>
      <c r="N229" s="3"/>
      <c r="O229" s="3"/>
      <c r="P229" s="3"/>
      <c r="Q229" s="3"/>
      <c r="R229" s="3"/>
      <c r="S229" s="3"/>
      <c r="T229" s="3"/>
      <c r="U229" s="3"/>
      <c r="V229" s="3"/>
      <c r="W229" s="3"/>
      <c r="X229" s="6"/>
      <c r="Y229" s="6"/>
      <c r="Z229" s="6"/>
      <c r="AA229" s="6"/>
      <c r="AB229" s="6"/>
      <c r="AC229" s="6"/>
      <c r="AD229" s="6"/>
      <c r="AE229" s="6"/>
      <c r="AF229" s="6"/>
      <c r="AG229" s="6"/>
      <c r="AH229" s="6"/>
      <c r="AI229" s="6"/>
      <c r="AJ229" s="3"/>
      <c r="AK229" s="3"/>
      <c r="AL229" s="16"/>
      <c r="AM229" s="16"/>
      <c r="AN229" s="16"/>
      <c r="AO229" s="20"/>
      <c r="AP229" s="16"/>
      <c r="AQ229" s="16"/>
      <c r="AR229" s="16"/>
      <c r="AS229" s="16"/>
      <c r="AT229" s="16"/>
      <c r="AU229" s="16"/>
      <c r="AV229" s="16"/>
      <c r="AW229" s="9"/>
      <c r="AX229" s="3"/>
      <c r="AY229" s="12"/>
      <c r="AZ229" s="16"/>
      <c r="BA229" s="16"/>
      <c r="BB229" s="16"/>
      <c r="BC229" s="16"/>
    </row>
    <row r="230" spans="1:55" x14ac:dyDescent="0.25">
      <c r="A230" s="3"/>
      <c r="B230" s="3" t="s">
        <v>27</v>
      </c>
      <c r="C230" s="40" t="s">
        <v>244</v>
      </c>
      <c r="D230" s="3"/>
      <c r="E230" s="237"/>
      <c r="F230" s="3"/>
      <c r="G230" s="3"/>
      <c r="H230" s="3"/>
      <c r="I230" s="3"/>
      <c r="J230" s="3"/>
      <c r="K230" s="3"/>
      <c r="L230" s="3"/>
      <c r="M230" s="3"/>
      <c r="N230" s="3"/>
      <c r="O230" s="3"/>
      <c r="P230" s="3"/>
      <c r="Q230" s="3"/>
      <c r="R230" s="3"/>
      <c r="S230" s="3"/>
      <c r="T230" s="3"/>
      <c r="U230" s="3"/>
      <c r="V230" s="3"/>
      <c r="W230" s="3"/>
      <c r="X230" s="6"/>
      <c r="Y230" s="6"/>
      <c r="Z230" s="6"/>
      <c r="AA230" s="6"/>
      <c r="AB230" s="6"/>
      <c r="AC230" s="6"/>
      <c r="AD230" s="6"/>
      <c r="AE230" s="6"/>
      <c r="AF230" s="6"/>
      <c r="AG230" s="6"/>
      <c r="AH230" s="6"/>
      <c r="AI230" s="6"/>
      <c r="AJ230" s="3"/>
      <c r="AK230" s="3"/>
      <c r="AL230" s="16"/>
      <c r="AM230" s="16"/>
      <c r="AN230" s="16"/>
      <c r="AO230" s="20"/>
      <c r="AP230" s="16"/>
      <c r="AQ230" s="16"/>
      <c r="AR230" s="16"/>
      <c r="AS230" s="16"/>
      <c r="AT230" s="16"/>
      <c r="AU230" s="16"/>
      <c r="AV230" s="16"/>
      <c r="AW230" s="9"/>
      <c r="AX230" s="3"/>
      <c r="AY230" s="12"/>
      <c r="AZ230" s="16"/>
      <c r="BA230" s="16"/>
      <c r="BB230" s="16"/>
      <c r="BC230" s="16"/>
    </row>
    <row r="231" spans="1:55" x14ac:dyDescent="0.25">
      <c r="A231" s="3"/>
      <c r="B231" s="3" t="s">
        <v>211</v>
      </c>
      <c r="C231" s="40" t="s">
        <v>181</v>
      </c>
      <c r="D231" s="3"/>
      <c r="E231" s="237"/>
      <c r="F231" s="3"/>
      <c r="G231" s="3"/>
      <c r="H231" s="3"/>
      <c r="I231" s="3"/>
      <c r="J231" s="3"/>
      <c r="K231" s="3"/>
      <c r="L231" s="3"/>
      <c r="M231" s="3"/>
      <c r="N231" s="3"/>
      <c r="O231" s="3"/>
      <c r="P231" s="3"/>
      <c r="Q231" s="3"/>
      <c r="R231" s="3"/>
      <c r="S231" s="3"/>
      <c r="T231" s="3"/>
      <c r="U231" s="3"/>
      <c r="V231" s="3"/>
      <c r="W231" s="3"/>
      <c r="X231" s="6"/>
      <c r="Y231" s="6"/>
      <c r="Z231" s="6"/>
      <c r="AA231" s="6"/>
      <c r="AB231" s="6"/>
      <c r="AC231" s="6"/>
      <c r="AD231" s="6"/>
      <c r="AE231" s="6"/>
      <c r="AF231" s="6"/>
      <c r="AG231" s="6"/>
      <c r="AH231" s="6"/>
      <c r="AI231" s="6"/>
      <c r="AJ231" s="3"/>
      <c r="AK231" s="3"/>
      <c r="AL231" s="3"/>
      <c r="AM231" s="3"/>
      <c r="AN231" s="3"/>
      <c r="AO231" s="3"/>
      <c r="AP231" s="3"/>
      <c r="AQ231" s="3"/>
      <c r="AR231" s="3"/>
      <c r="AS231" s="3"/>
      <c r="AT231" s="3"/>
      <c r="AU231" s="3"/>
      <c r="AV231" s="3"/>
      <c r="AW231" s="3"/>
      <c r="AX231" s="3"/>
      <c r="AY231" s="3"/>
      <c r="AZ231" s="3"/>
      <c r="BA231" s="3"/>
      <c r="BB231" s="3"/>
      <c r="BC231" s="3"/>
    </row>
    <row r="232" spans="1:55" x14ac:dyDescent="0.25">
      <c r="A232" s="3"/>
      <c r="B232" s="3"/>
      <c r="C232" s="40"/>
      <c r="D232" s="3"/>
      <c r="E232" s="7"/>
      <c r="F232" s="3"/>
      <c r="G232" s="3"/>
      <c r="H232" s="3"/>
      <c r="I232" s="3"/>
      <c r="J232" s="3"/>
      <c r="K232" s="3"/>
      <c r="L232" s="3"/>
      <c r="M232" s="3"/>
      <c r="N232" s="3"/>
      <c r="O232" s="3"/>
      <c r="P232" s="3"/>
      <c r="Q232" s="3"/>
      <c r="R232" s="3"/>
      <c r="S232" s="3"/>
      <c r="T232" s="3"/>
      <c r="U232" s="3"/>
      <c r="V232" s="3"/>
      <c r="W232" s="3"/>
      <c r="X232" s="6"/>
      <c r="Y232" s="6"/>
      <c r="Z232" s="6"/>
      <c r="AA232" s="6"/>
      <c r="AB232" s="6"/>
      <c r="AC232" s="6"/>
      <c r="AD232" s="6"/>
      <c r="AE232" s="6"/>
      <c r="AF232" s="6"/>
      <c r="AG232" s="6"/>
      <c r="AH232" s="6"/>
      <c r="AI232" s="6"/>
      <c r="AJ232" s="3"/>
      <c r="AK232" s="3"/>
      <c r="AL232" s="3"/>
      <c r="AM232" s="3"/>
      <c r="AN232" s="3"/>
      <c r="AO232" s="3"/>
      <c r="AP232" s="3"/>
      <c r="AQ232" s="3"/>
      <c r="AR232" s="3"/>
      <c r="AS232" s="3"/>
      <c r="AT232" s="3"/>
      <c r="AU232" s="3"/>
      <c r="AV232" s="3"/>
      <c r="AW232" s="3"/>
      <c r="AX232" s="3"/>
      <c r="AY232" s="3"/>
      <c r="AZ232" s="3"/>
      <c r="BA232" s="3"/>
      <c r="BB232" s="3"/>
      <c r="BC232" s="3"/>
    </row>
    <row r="233" spans="1:55" x14ac:dyDescent="0.25">
      <c r="A233" s="3"/>
      <c r="B233" s="3" t="s">
        <v>26</v>
      </c>
      <c r="C233" s="217" t="s">
        <v>528</v>
      </c>
      <c r="D233" s="3"/>
      <c r="E233" s="237"/>
      <c r="F233" s="3"/>
      <c r="G233" s="3"/>
      <c r="H233" s="3"/>
      <c r="I233" s="3"/>
      <c r="J233" s="3"/>
      <c r="K233" s="3"/>
      <c r="L233" s="3"/>
      <c r="M233" s="3"/>
      <c r="N233" s="3"/>
      <c r="O233" s="3"/>
      <c r="P233" s="3"/>
      <c r="Q233" s="3"/>
      <c r="R233" s="3"/>
      <c r="S233" s="3"/>
      <c r="T233" s="3"/>
      <c r="U233" s="3"/>
      <c r="V233" s="3"/>
      <c r="W233" s="3"/>
      <c r="X233" s="6"/>
      <c r="Y233" s="6"/>
      <c r="Z233" s="6"/>
      <c r="AA233" s="6"/>
      <c r="AB233" s="6"/>
      <c r="AC233" s="6"/>
      <c r="AD233" s="6"/>
      <c r="AE233" s="6"/>
      <c r="AF233" s="6"/>
      <c r="AG233" s="6"/>
      <c r="AH233" s="6"/>
      <c r="AI233" s="6"/>
      <c r="AJ233" s="3"/>
      <c r="AK233" s="3"/>
      <c r="AL233" s="3"/>
      <c r="AM233" s="3"/>
      <c r="AN233" s="3"/>
      <c r="AO233" s="3"/>
      <c r="AP233" s="3"/>
      <c r="AQ233" s="3"/>
      <c r="AR233" s="3"/>
      <c r="AS233" s="3"/>
      <c r="AT233" s="3"/>
      <c r="AU233" s="3"/>
      <c r="AV233" s="3"/>
      <c r="AW233" s="3"/>
      <c r="AX233" s="3"/>
      <c r="AY233" s="3"/>
      <c r="AZ233" s="3"/>
      <c r="BA233" s="3"/>
      <c r="BB233" s="3"/>
      <c r="BC233" s="3"/>
    </row>
    <row r="234" spans="1:55" x14ac:dyDescent="0.25">
      <c r="A234" s="3"/>
      <c r="B234" s="3" t="s">
        <v>209</v>
      </c>
      <c r="C234" s="216" t="s">
        <v>79</v>
      </c>
      <c r="D234" s="3"/>
      <c r="E234" s="237"/>
      <c r="F234" s="3"/>
      <c r="G234" s="3"/>
      <c r="H234" s="3"/>
      <c r="I234" s="3"/>
      <c r="J234" s="3"/>
      <c r="K234" s="3"/>
      <c r="L234" s="3"/>
      <c r="M234" s="3"/>
      <c r="N234" s="3"/>
      <c r="O234" s="3"/>
      <c r="P234" s="3"/>
      <c r="Q234" s="3"/>
      <c r="R234" s="3"/>
      <c r="S234" s="3"/>
      <c r="T234" s="3"/>
      <c r="U234" s="3"/>
      <c r="V234" s="3"/>
      <c r="W234" s="3"/>
      <c r="X234" s="6"/>
      <c r="Y234" s="6"/>
      <c r="Z234" s="6"/>
      <c r="AA234" s="6"/>
      <c r="AB234" s="6"/>
      <c r="AC234" s="6"/>
      <c r="AD234" s="6"/>
      <c r="AE234" s="6"/>
      <c r="AF234" s="6"/>
      <c r="AG234" s="6"/>
      <c r="AH234" s="6"/>
      <c r="AI234" s="6"/>
      <c r="AJ234" s="3"/>
      <c r="AK234" s="3"/>
      <c r="AL234" s="3"/>
      <c r="AM234" s="3"/>
      <c r="AN234" s="3"/>
      <c r="AO234" s="3"/>
      <c r="AP234" s="3"/>
      <c r="AQ234" s="3"/>
      <c r="AR234" s="3"/>
      <c r="AS234" s="3"/>
      <c r="AT234" s="3"/>
      <c r="AU234" s="3"/>
      <c r="AV234" s="3"/>
      <c r="AW234" s="3"/>
      <c r="AX234" s="3"/>
      <c r="AY234" s="3"/>
      <c r="AZ234" s="3"/>
      <c r="BA234" s="3"/>
      <c r="BB234" s="3"/>
      <c r="BC234" s="3"/>
    </row>
    <row r="235" spans="1:55" x14ac:dyDescent="0.25">
      <c r="A235" s="3"/>
      <c r="B235" s="3" t="s">
        <v>210</v>
      </c>
      <c r="C235" s="40" t="s">
        <v>80</v>
      </c>
      <c r="D235" s="3"/>
      <c r="E235" s="237"/>
      <c r="F235" s="3"/>
      <c r="G235" s="3"/>
      <c r="H235" s="3"/>
      <c r="I235" s="3"/>
      <c r="J235" s="3"/>
      <c r="K235" s="3"/>
      <c r="L235" s="3"/>
      <c r="M235" s="3"/>
      <c r="N235" s="3"/>
      <c r="O235" s="3"/>
      <c r="P235" s="3"/>
      <c r="Q235" s="3"/>
      <c r="R235" s="3"/>
      <c r="S235" s="3"/>
      <c r="T235" s="3"/>
      <c r="U235" s="3"/>
      <c r="V235" s="3"/>
      <c r="W235" s="3"/>
      <c r="X235" s="6"/>
      <c r="Y235" s="6"/>
      <c r="Z235" s="6"/>
      <c r="AA235" s="6"/>
      <c r="AB235" s="6"/>
      <c r="AC235" s="6"/>
      <c r="AD235" s="6"/>
      <c r="AE235" s="6"/>
      <c r="AF235" s="6"/>
      <c r="AG235" s="6"/>
      <c r="AH235" s="6"/>
      <c r="AI235" s="6"/>
      <c r="AJ235" s="3"/>
      <c r="AK235" s="3"/>
      <c r="AL235" s="3"/>
      <c r="AM235" s="3"/>
      <c r="AN235" s="3"/>
      <c r="AO235" s="3"/>
      <c r="AP235" s="3"/>
      <c r="AQ235" s="3"/>
      <c r="AR235" s="3"/>
      <c r="AS235" s="3"/>
      <c r="AT235" s="3"/>
      <c r="AU235" s="3"/>
      <c r="AV235" s="3"/>
      <c r="AW235" s="3"/>
      <c r="AX235" s="3"/>
      <c r="AY235" s="3"/>
      <c r="AZ235" s="3"/>
      <c r="BA235" s="3"/>
      <c r="BB235" s="3"/>
      <c r="BC235" s="3"/>
    </row>
    <row r="236" spans="1:55" x14ac:dyDescent="0.25">
      <c r="A236" s="3"/>
      <c r="B236" s="3" t="s">
        <v>27</v>
      </c>
      <c r="C236" s="40" t="s">
        <v>81</v>
      </c>
      <c r="D236" s="3"/>
      <c r="E236" s="237"/>
      <c r="F236" s="3"/>
      <c r="G236" s="3"/>
      <c r="H236" s="3"/>
      <c r="I236" s="3"/>
      <c r="J236" s="3"/>
      <c r="K236" s="3"/>
      <c r="L236" s="3"/>
      <c r="M236" s="3"/>
      <c r="N236" s="3"/>
      <c r="O236" s="3"/>
      <c r="P236" s="3"/>
      <c r="Q236" s="3"/>
      <c r="R236" s="3"/>
      <c r="S236" s="3"/>
      <c r="T236" s="3"/>
      <c r="U236" s="3"/>
      <c r="V236" s="3"/>
      <c r="W236" s="3"/>
      <c r="X236" s="6"/>
      <c r="Y236" s="6"/>
      <c r="Z236" s="6"/>
      <c r="AA236" s="6"/>
      <c r="AB236" s="6"/>
      <c r="AC236" s="6"/>
      <c r="AD236" s="6"/>
      <c r="AE236" s="6"/>
      <c r="AF236" s="6"/>
      <c r="AG236" s="6"/>
      <c r="AH236" s="6"/>
      <c r="AI236" s="6"/>
      <c r="AJ236" s="3"/>
      <c r="AK236" s="3"/>
      <c r="AL236" s="3"/>
      <c r="AM236" s="3"/>
      <c r="AN236" s="3"/>
      <c r="AO236" s="3"/>
      <c r="AP236" s="3"/>
      <c r="AQ236" s="3"/>
      <c r="AR236" s="3"/>
      <c r="AS236" s="3"/>
      <c r="AT236" s="3"/>
      <c r="AU236" s="3"/>
      <c r="AV236" s="3"/>
      <c r="AW236" s="3"/>
      <c r="AX236" s="3"/>
      <c r="AY236" s="3"/>
      <c r="AZ236" s="3"/>
      <c r="BA236" s="3"/>
      <c r="BB236" s="3"/>
      <c r="BC236" s="3"/>
    </row>
    <row r="237" spans="1:55" x14ac:dyDescent="0.25">
      <c r="A237" s="3"/>
      <c r="B237" s="3" t="s">
        <v>211</v>
      </c>
      <c r="C237" s="40" t="s">
        <v>82</v>
      </c>
      <c r="D237" s="3"/>
      <c r="E237" s="237"/>
      <c r="F237" s="3"/>
      <c r="G237" s="3"/>
      <c r="H237" s="3"/>
      <c r="I237" s="3"/>
      <c r="J237" s="3"/>
      <c r="K237" s="3"/>
      <c r="L237" s="3"/>
      <c r="M237" s="3"/>
      <c r="N237" s="3"/>
      <c r="O237" s="3"/>
      <c r="P237" s="3"/>
      <c r="Q237" s="3"/>
      <c r="R237" s="3"/>
      <c r="S237" s="3"/>
      <c r="T237" s="3"/>
      <c r="U237" s="3"/>
      <c r="V237" s="3"/>
      <c r="W237" s="3"/>
      <c r="X237" s="6"/>
      <c r="Y237" s="6"/>
      <c r="Z237" s="6"/>
      <c r="AA237" s="6"/>
      <c r="AB237" s="6"/>
      <c r="AC237" s="6"/>
      <c r="AD237" s="6"/>
      <c r="AE237" s="6"/>
      <c r="AF237" s="6"/>
      <c r="AG237" s="6"/>
      <c r="AH237" s="6"/>
      <c r="AI237" s="6"/>
      <c r="AJ237" s="3"/>
      <c r="AK237" s="3"/>
      <c r="AL237" s="3"/>
      <c r="AM237" s="3"/>
      <c r="AN237" s="3"/>
      <c r="AO237" s="3"/>
      <c r="AP237" s="3"/>
      <c r="AQ237" s="3"/>
      <c r="AR237" s="3"/>
      <c r="AS237" s="3"/>
      <c r="AT237" s="3"/>
      <c r="AU237" s="3"/>
      <c r="AV237" s="3"/>
      <c r="AW237" s="3"/>
      <c r="AX237" s="3"/>
      <c r="AY237" s="3"/>
      <c r="AZ237" s="3"/>
      <c r="BA237" s="3"/>
      <c r="BB237" s="3"/>
      <c r="BC237" s="3"/>
    </row>
    <row r="238" spans="1:55" x14ac:dyDescent="0.25">
      <c r="A238" s="3"/>
      <c r="B238" s="3"/>
      <c r="C238" s="218"/>
      <c r="D238" s="3"/>
      <c r="E238" s="3"/>
      <c r="F238" s="3"/>
      <c r="G238" s="3"/>
      <c r="H238" s="3"/>
      <c r="I238" s="3"/>
      <c r="J238" s="3"/>
      <c r="K238" s="3"/>
      <c r="L238" s="3"/>
      <c r="M238" s="3"/>
      <c r="N238" s="3"/>
      <c r="O238" s="3"/>
      <c r="P238" s="3"/>
      <c r="Q238" s="3"/>
      <c r="R238" s="3"/>
      <c r="S238" s="3"/>
      <c r="T238" s="3"/>
      <c r="U238" s="3"/>
      <c r="V238" s="3"/>
      <c r="W238" s="3"/>
      <c r="X238" s="6"/>
      <c r="Y238" s="6"/>
      <c r="Z238" s="6"/>
      <c r="AA238" s="6"/>
      <c r="AB238" s="6"/>
      <c r="AC238" s="6"/>
      <c r="AD238" s="6"/>
      <c r="AE238" s="6"/>
      <c r="AF238" s="6"/>
      <c r="AG238" s="6"/>
      <c r="AH238" s="6"/>
      <c r="AI238" s="6"/>
      <c r="AJ238" s="3"/>
      <c r="AK238" s="3"/>
      <c r="AL238" s="16"/>
      <c r="AM238" s="16"/>
      <c r="AN238" s="16"/>
      <c r="AO238" s="20"/>
      <c r="AP238" s="16"/>
      <c r="AQ238" s="16"/>
      <c r="AR238" s="16"/>
      <c r="AS238" s="16"/>
      <c r="AT238" s="16"/>
      <c r="AU238" s="16"/>
      <c r="AV238" s="16"/>
      <c r="AW238" s="9"/>
      <c r="AX238" s="3"/>
      <c r="AY238" s="12"/>
      <c r="AZ238" s="16"/>
      <c r="BA238" s="16"/>
      <c r="BB238" s="16"/>
      <c r="BC238" s="16"/>
    </row>
    <row r="239" spans="1:55" x14ac:dyDescent="0.25">
      <c r="A239" s="3"/>
      <c r="B239" s="3" t="s">
        <v>26</v>
      </c>
      <c r="C239" s="218" t="s">
        <v>529</v>
      </c>
      <c r="D239" s="3"/>
      <c r="E239" s="3"/>
      <c r="F239" s="3"/>
      <c r="G239" s="3"/>
      <c r="H239" s="3"/>
      <c r="I239" s="3"/>
      <c r="J239" s="3"/>
      <c r="K239" s="3"/>
      <c r="L239" s="3"/>
      <c r="M239" s="3"/>
      <c r="N239" s="3"/>
      <c r="O239" s="3"/>
      <c r="P239" s="3"/>
      <c r="Q239" s="3"/>
      <c r="R239" s="3"/>
      <c r="S239" s="3"/>
      <c r="T239" s="3"/>
      <c r="U239" s="3"/>
      <c r="V239" s="3"/>
      <c r="W239" s="3"/>
      <c r="X239" s="6"/>
      <c r="Y239" s="6"/>
      <c r="Z239" s="6"/>
      <c r="AA239" s="6"/>
      <c r="AB239" s="6"/>
      <c r="AC239" s="6"/>
      <c r="AD239" s="6"/>
      <c r="AE239" s="6"/>
      <c r="AF239" s="6"/>
      <c r="AG239" s="6"/>
      <c r="AH239" s="6"/>
      <c r="AI239" s="6"/>
      <c r="AJ239" s="3"/>
      <c r="AK239" s="3"/>
      <c r="AL239" s="3"/>
      <c r="AM239" s="3"/>
      <c r="AN239" s="3"/>
      <c r="AO239" s="3"/>
      <c r="AP239" s="3"/>
      <c r="AQ239" s="3"/>
      <c r="AR239" s="3"/>
      <c r="AS239" s="3"/>
      <c r="AT239" s="3"/>
      <c r="AU239" s="3"/>
      <c r="AV239" s="3"/>
      <c r="AW239" s="3"/>
      <c r="AX239" s="3"/>
      <c r="AY239" s="3"/>
      <c r="AZ239" s="3"/>
      <c r="BA239" s="3"/>
      <c r="BB239" s="3"/>
      <c r="BC239" s="3"/>
    </row>
    <row r="240" spans="1:55" x14ac:dyDescent="0.25">
      <c r="A240" s="3"/>
      <c r="B240" s="3" t="s">
        <v>209</v>
      </c>
      <c r="C240" s="219" t="s">
        <v>199</v>
      </c>
      <c r="D240" s="3"/>
      <c r="E240" s="3"/>
      <c r="F240" s="3"/>
      <c r="G240" s="3"/>
      <c r="H240" s="3"/>
      <c r="I240" s="3"/>
      <c r="J240" s="3"/>
      <c r="K240" s="3"/>
      <c r="L240" s="3"/>
      <c r="M240" s="3"/>
      <c r="N240" s="3"/>
      <c r="O240" s="3"/>
      <c r="P240" s="3"/>
      <c r="Q240" s="3"/>
      <c r="R240" s="3"/>
      <c r="S240" s="3"/>
      <c r="T240" s="3"/>
      <c r="U240" s="3"/>
      <c r="V240" s="3"/>
      <c r="W240" s="3"/>
      <c r="X240" s="6"/>
      <c r="Y240" s="6"/>
      <c r="Z240" s="6"/>
      <c r="AA240" s="6"/>
      <c r="AB240" s="6"/>
      <c r="AC240" s="6"/>
      <c r="AD240" s="6"/>
      <c r="AE240" s="6"/>
      <c r="AF240" s="6"/>
      <c r="AG240" s="6"/>
      <c r="AH240" s="6"/>
      <c r="AI240" s="6"/>
      <c r="AJ240" s="3"/>
      <c r="AK240" s="3"/>
      <c r="AL240" s="3"/>
      <c r="AM240" s="3"/>
      <c r="AN240" s="3"/>
      <c r="AO240" s="3"/>
      <c r="AP240" s="3"/>
      <c r="AQ240" s="3"/>
      <c r="AR240" s="3"/>
      <c r="AS240" s="3"/>
      <c r="AT240" s="3"/>
      <c r="AU240" s="3"/>
      <c r="AV240" s="3"/>
      <c r="AW240" s="3"/>
      <c r="AX240" s="3"/>
      <c r="AY240" s="3"/>
      <c r="AZ240" s="3"/>
      <c r="BA240" s="3"/>
      <c r="BB240" s="3"/>
      <c r="BC240" s="3"/>
    </row>
    <row r="241" spans="1:55" x14ac:dyDescent="0.25">
      <c r="A241" s="3"/>
      <c r="B241" s="3" t="s">
        <v>210</v>
      </c>
      <c r="C241" s="218" t="s">
        <v>200</v>
      </c>
      <c r="D241" s="3"/>
      <c r="E241" s="3"/>
      <c r="F241" s="3"/>
      <c r="G241" s="3"/>
      <c r="H241" s="3"/>
      <c r="I241" s="3"/>
      <c r="J241" s="3"/>
      <c r="K241" s="3"/>
      <c r="L241" s="3"/>
      <c r="M241" s="3"/>
      <c r="N241" s="3"/>
      <c r="O241" s="3"/>
      <c r="P241" s="3"/>
      <c r="Q241" s="3"/>
      <c r="R241" s="3"/>
      <c r="S241" s="3"/>
      <c r="T241" s="3"/>
      <c r="U241" s="3"/>
      <c r="V241" s="3"/>
      <c r="W241" s="3"/>
      <c r="X241" s="6"/>
      <c r="Y241" s="6"/>
      <c r="Z241" s="6"/>
      <c r="AA241" s="6"/>
      <c r="AB241" s="6"/>
      <c r="AC241" s="6"/>
      <c r="AD241" s="6"/>
      <c r="AE241" s="6"/>
      <c r="AF241" s="6"/>
      <c r="AG241" s="6"/>
      <c r="AH241" s="6"/>
      <c r="AI241" s="6"/>
      <c r="AJ241" s="3"/>
      <c r="AK241" s="3"/>
      <c r="AL241" s="3"/>
      <c r="AM241" s="3"/>
      <c r="AN241" s="3"/>
      <c r="AO241" s="3"/>
      <c r="AP241" s="3"/>
      <c r="AQ241" s="3"/>
      <c r="AR241" s="3"/>
      <c r="AS241" s="3"/>
      <c r="AT241" s="3"/>
      <c r="AU241" s="3"/>
      <c r="AV241" s="3"/>
      <c r="AW241" s="3"/>
      <c r="AX241" s="3"/>
      <c r="AY241" s="3"/>
      <c r="AZ241" s="3"/>
      <c r="BA241" s="3"/>
      <c r="BB241" s="3"/>
      <c r="BC241" s="3"/>
    </row>
    <row r="242" spans="1:55" x14ac:dyDescent="0.25">
      <c r="A242" s="3"/>
      <c r="B242" s="3" t="s">
        <v>27</v>
      </c>
      <c r="C242" s="218" t="s">
        <v>245</v>
      </c>
      <c r="D242" s="3"/>
      <c r="E242" s="3"/>
      <c r="F242" s="3"/>
      <c r="G242" s="3"/>
      <c r="H242" s="3"/>
      <c r="I242" s="3"/>
      <c r="J242" s="3"/>
      <c r="K242" s="3"/>
      <c r="L242" s="3"/>
      <c r="M242" s="3"/>
      <c r="N242" s="3"/>
      <c r="O242" s="3"/>
      <c r="P242" s="3"/>
      <c r="Q242" s="3"/>
      <c r="R242" s="3"/>
      <c r="S242" s="3"/>
      <c r="T242" s="3"/>
      <c r="U242" s="3"/>
      <c r="V242" s="3"/>
      <c r="W242" s="3"/>
      <c r="X242" s="6"/>
      <c r="Y242" s="6"/>
      <c r="Z242" s="6"/>
      <c r="AA242" s="6"/>
      <c r="AB242" s="6"/>
      <c r="AC242" s="6"/>
      <c r="AD242" s="6"/>
      <c r="AE242" s="6"/>
      <c r="AF242" s="6"/>
      <c r="AG242" s="6"/>
      <c r="AH242" s="6"/>
      <c r="AI242" s="6"/>
      <c r="AJ242" s="3"/>
      <c r="AK242" s="3"/>
      <c r="AL242" s="3"/>
      <c r="AM242" s="3"/>
      <c r="AN242" s="3"/>
      <c r="AO242" s="3"/>
      <c r="AP242" s="3"/>
      <c r="AQ242" s="3"/>
      <c r="AR242" s="3"/>
      <c r="AS242" s="3"/>
      <c r="AT242" s="3"/>
      <c r="AU242" s="3"/>
      <c r="AV242" s="3"/>
      <c r="AW242" s="3"/>
      <c r="AX242" s="3"/>
      <c r="AY242" s="3"/>
      <c r="AZ242" s="3"/>
      <c r="BA242" s="3"/>
      <c r="BB242" s="3"/>
      <c r="BC242" s="3"/>
    </row>
    <row r="243" spans="1:55" x14ac:dyDescent="0.25">
      <c r="A243" s="3"/>
      <c r="B243" s="3" t="s">
        <v>211</v>
      </c>
      <c r="C243" s="218" t="s">
        <v>182</v>
      </c>
      <c r="D243" s="3"/>
      <c r="E243" s="3"/>
      <c r="F243" s="3"/>
      <c r="G243" s="3"/>
      <c r="H243" s="3"/>
      <c r="I243" s="3"/>
      <c r="J243" s="3"/>
      <c r="K243" s="3"/>
      <c r="L243" s="3"/>
      <c r="M243" s="3"/>
      <c r="N243" s="3"/>
      <c r="O243" s="3"/>
      <c r="P243" s="3"/>
      <c r="Q243" s="3"/>
      <c r="R243" s="3"/>
      <c r="S243" s="3"/>
      <c r="T243" s="3"/>
      <c r="U243" s="3"/>
      <c r="V243" s="3"/>
      <c r="W243" s="3"/>
      <c r="X243" s="6"/>
      <c r="Y243" s="6"/>
      <c r="Z243" s="6"/>
      <c r="AA243" s="6"/>
      <c r="AB243" s="6"/>
      <c r="AC243" s="6"/>
      <c r="AD243" s="6"/>
      <c r="AE243" s="6"/>
      <c r="AF243" s="6"/>
      <c r="AG243" s="6"/>
      <c r="AH243" s="6"/>
      <c r="AI243" s="6"/>
      <c r="AJ243" s="3"/>
      <c r="AK243" s="3"/>
      <c r="AL243" s="3"/>
      <c r="AM243" s="3"/>
      <c r="AN243" s="3"/>
      <c r="AO243" s="3"/>
      <c r="AP243" s="3"/>
      <c r="AQ243" s="3"/>
      <c r="AR243" s="3"/>
      <c r="AS243" s="3"/>
      <c r="AT243" s="3"/>
      <c r="AU243" s="3"/>
      <c r="AV243" s="3"/>
      <c r="AW243" s="3"/>
      <c r="AX243" s="3"/>
      <c r="AY243" s="3"/>
      <c r="AZ243" s="3"/>
      <c r="BA243" s="3"/>
      <c r="BB243" s="3"/>
      <c r="BC243" s="3"/>
    </row>
    <row r="244" spans="1:55"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6"/>
      <c r="Y244" s="6"/>
      <c r="Z244" s="6"/>
      <c r="AA244" s="6"/>
      <c r="AB244" s="6"/>
      <c r="AC244" s="6"/>
      <c r="AD244" s="6"/>
      <c r="AE244" s="6"/>
      <c r="AF244" s="6"/>
      <c r="AG244" s="6"/>
      <c r="AH244" s="6"/>
      <c r="AI244" s="6"/>
      <c r="AJ244" s="3"/>
      <c r="AK244" s="3"/>
      <c r="AL244" s="16"/>
      <c r="AM244" s="16"/>
      <c r="AN244" s="16"/>
      <c r="AO244" s="20"/>
      <c r="AP244" s="16"/>
      <c r="AQ244" s="16"/>
      <c r="AR244" s="16"/>
      <c r="AS244" s="16"/>
      <c r="AT244" s="16"/>
      <c r="AU244" s="16"/>
      <c r="AV244" s="16"/>
      <c r="AW244" s="9"/>
      <c r="AX244" s="3"/>
      <c r="AY244" s="12"/>
      <c r="AZ244" s="16"/>
      <c r="BA244" s="16"/>
      <c r="BB244" s="16"/>
      <c r="BC244" s="16"/>
    </row>
    <row r="245" spans="1:55"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6"/>
      <c r="Y245" s="6"/>
      <c r="Z245" s="6"/>
      <c r="AA245" s="6"/>
      <c r="AB245" s="6"/>
      <c r="AC245" s="6"/>
      <c r="AD245" s="6"/>
      <c r="AE245" s="6"/>
      <c r="AF245" s="6"/>
      <c r="AG245" s="6"/>
      <c r="AH245" s="6"/>
      <c r="AI245" s="6"/>
      <c r="AJ245" s="3"/>
      <c r="AK245" s="3"/>
      <c r="AL245" s="16"/>
      <c r="AM245" s="16"/>
      <c r="AN245" s="16"/>
      <c r="AO245" s="20"/>
      <c r="AP245" s="16"/>
      <c r="AQ245" s="16"/>
      <c r="AR245" s="16"/>
      <c r="AS245" s="16"/>
      <c r="AT245" s="16"/>
      <c r="AU245" s="16"/>
      <c r="AV245" s="16"/>
      <c r="AW245" s="9"/>
      <c r="AX245" s="3"/>
      <c r="AY245" s="12"/>
      <c r="AZ245" s="16"/>
      <c r="BA245" s="16"/>
      <c r="BB245" s="16"/>
      <c r="BC245" s="16"/>
    </row>
    <row r="246" spans="1:55"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6"/>
      <c r="Y246" s="6"/>
      <c r="Z246" s="6"/>
      <c r="AA246" s="6"/>
      <c r="AB246" s="6"/>
      <c r="AC246" s="6"/>
      <c r="AD246" s="6"/>
      <c r="AE246" s="6"/>
      <c r="AF246" s="6"/>
      <c r="AG246" s="6"/>
      <c r="AH246" s="6"/>
      <c r="AI246" s="6"/>
      <c r="AJ246" s="3"/>
      <c r="AK246" s="3"/>
      <c r="AL246" s="16"/>
      <c r="AM246" s="16"/>
      <c r="AN246" s="16"/>
      <c r="AO246" s="20"/>
      <c r="AP246" s="16"/>
      <c r="AQ246" s="16"/>
      <c r="AR246" s="16"/>
      <c r="AS246" s="16"/>
      <c r="AT246" s="16"/>
      <c r="AU246" s="16"/>
      <c r="AV246" s="16"/>
      <c r="AW246" s="9"/>
      <c r="AX246" s="3"/>
      <c r="AY246" s="12"/>
      <c r="AZ246" s="16"/>
      <c r="BA246" s="16"/>
      <c r="BB246" s="16"/>
      <c r="BC246" s="16"/>
    </row>
    <row r="247" spans="1:55"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6"/>
      <c r="Y247" s="6"/>
      <c r="Z247" s="6"/>
      <c r="AA247" s="6"/>
      <c r="AB247" s="6"/>
      <c r="AC247" s="6"/>
      <c r="AD247" s="6"/>
      <c r="AE247" s="6"/>
      <c r="AF247" s="6"/>
      <c r="AG247" s="6"/>
      <c r="AH247" s="6"/>
      <c r="AI247" s="6"/>
      <c r="AJ247" s="3"/>
      <c r="AK247" s="3"/>
      <c r="AL247" s="16"/>
      <c r="AM247" s="16"/>
      <c r="AN247" s="16"/>
      <c r="AO247" s="20"/>
      <c r="AP247" s="16"/>
      <c r="AQ247" s="16"/>
      <c r="AR247" s="16"/>
      <c r="AS247" s="16"/>
      <c r="AT247" s="16"/>
      <c r="AU247" s="16"/>
      <c r="AV247" s="16"/>
      <c r="AW247" s="9"/>
      <c r="AX247" s="3"/>
      <c r="AY247" s="12"/>
      <c r="AZ247" s="16"/>
      <c r="BA247" s="16"/>
      <c r="BB247" s="16"/>
      <c r="BC247" s="16"/>
    </row>
    <row r="248" spans="1:55"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6"/>
      <c r="Y248" s="6"/>
      <c r="Z248" s="6"/>
      <c r="AA248" s="6"/>
      <c r="AB248" s="6"/>
      <c r="AC248" s="6"/>
      <c r="AD248" s="6"/>
      <c r="AE248" s="6"/>
      <c r="AF248" s="6"/>
      <c r="AG248" s="6"/>
      <c r="AH248" s="6"/>
      <c r="AI248" s="6"/>
      <c r="AJ248" s="3"/>
      <c r="AK248" s="3"/>
      <c r="AL248" s="16"/>
      <c r="AM248" s="16"/>
      <c r="AN248" s="16"/>
      <c r="AO248" s="20"/>
      <c r="AP248" s="16"/>
      <c r="AQ248" s="16"/>
      <c r="AR248" s="16"/>
      <c r="AS248" s="16"/>
      <c r="AT248" s="16"/>
      <c r="AU248" s="16"/>
      <c r="AV248" s="16"/>
      <c r="AW248" s="9"/>
      <c r="AX248" s="3"/>
      <c r="AY248" s="12"/>
      <c r="AZ248" s="16"/>
      <c r="BA248" s="16"/>
      <c r="BB248" s="16"/>
      <c r="BC248" s="16"/>
    </row>
    <row r="249" spans="1:55"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6"/>
      <c r="Y249" s="6"/>
      <c r="Z249" s="6"/>
      <c r="AA249" s="6"/>
      <c r="AB249" s="6"/>
      <c r="AC249" s="6"/>
      <c r="AD249" s="6"/>
      <c r="AE249" s="6"/>
      <c r="AF249" s="6"/>
      <c r="AG249" s="6"/>
      <c r="AH249" s="6"/>
      <c r="AI249" s="6"/>
      <c r="AJ249" s="3"/>
      <c r="AK249" s="3"/>
      <c r="AL249" s="16"/>
      <c r="AM249" s="16"/>
      <c r="AN249" s="16"/>
      <c r="AO249" s="20"/>
      <c r="AP249" s="16"/>
      <c r="AQ249" s="16"/>
      <c r="AR249" s="16"/>
      <c r="AS249" s="16"/>
      <c r="AT249" s="16"/>
      <c r="AU249" s="16"/>
      <c r="AV249" s="16"/>
      <c r="AW249" s="9"/>
      <c r="AX249" s="3"/>
      <c r="AY249" s="12"/>
      <c r="AZ249" s="16"/>
      <c r="BA249" s="16"/>
      <c r="BB249" s="16"/>
      <c r="BC249" s="16"/>
    </row>
    <row r="250" spans="1:55"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6"/>
      <c r="Y250" s="6"/>
      <c r="Z250" s="6"/>
      <c r="AA250" s="6"/>
      <c r="AB250" s="6"/>
      <c r="AC250" s="6"/>
      <c r="AD250" s="6"/>
      <c r="AE250" s="6"/>
      <c r="AF250" s="6"/>
      <c r="AG250" s="6"/>
      <c r="AH250" s="6"/>
      <c r="AI250" s="6"/>
      <c r="AJ250" s="3"/>
      <c r="AK250" s="3"/>
      <c r="AL250" s="16"/>
      <c r="AM250" s="16"/>
      <c r="AN250" s="16"/>
      <c r="AO250" s="20"/>
      <c r="AP250" s="16"/>
      <c r="AQ250" s="16"/>
      <c r="AR250" s="16"/>
      <c r="AS250" s="16"/>
      <c r="AT250" s="16"/>
      <c r="AU250" s="16"/>
      <c r="AV250" s="16"/>
      <c r="AW250" s="9"/>
      <c r="AX250" s="3"/>
      <c r="AY250" s="12"/>
      <c r="AZ250" s="16"/>
      <c r="BA250" s="16"/>
      <c r="BB250" s="16"/>
      <c r="BC250" s="16"/>
    </row>
    <row r="251" spans="1:55"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6"/>
      <c r="Y251" s="6"/>
      <c r="Z251" s="6"/>
      <c r="AA251" s="6"/>
      <c r="AB251" s="6"/>
      <c r="AC251" s="6"/>
      <c r="AD251" s="6"/>
      <c r="AE251" s="6"/>
      <c r="AF251" s="6"/>
      <c r="AG251" s="6"/>
      <c r="AH251" s="6"/>
      <c r="AI251" s="6"/>
      <c r="AJ251" s="3"/>
      <c r="AK251" s="3"/>
      <c r="AL251" s="16"/>
      <c r="AM251" s="16"/>
      <c r="AN251" s="16"/>
      <c r="AO251" s="20"/>
      <c r="AP251" s="16"/>
      <c r="AQ251" s="16"/>
      <c r="AR251" s="16"/>
      <c r="AS251" s="16"/>
      <c r="AT251" s="16"/>
      <c r="AU251" s="16"/>
      <c r="AV251" s="16"/>
      <c r="AW251" s="9"/>
      <c r="AX251" s="3"/>
      <c r="AY251" s="12"/>
      <c r="AZ251" s="16"/>
      <c r="BA251" s="16"/>
      <c r="BB251" s="16"/>
      <c r="BC251" s="16"/>
    </row>
  </sheetData>
  <mergeCells count="15">
    <mergeCell ref="E2:G2"/>
    <mergeCell ref="E3:G3"/>
    <mergeCell ref="C8:D8"/>
    <mergeCell ref="A13:G13"/>
    <mergeCell ref="H13:L13"/>
    <mergeCell ref="AZ13:BC13"/>
    <mergeCell ref="A215:G215"/>
    <mergeCell ref="A216:F216"/>
    <mergeCell ref="O13:R13"/>
    <mergeCell ref="S13:U13"/>
    <mergeCell ref="V13:W13"/>
    <mergeCell ref="X13:AJ13"/>
    <mergeCell ref="AL13:AW13"/>
    <mergeCell ref="AX13:AY13"/>
    <mergeCell ref="M13:N13"/>
  </mergeCells>
  <conditionalFormatting sqref="BC15:BC215">
    <cfRule type="cellIs" dxfId="3" priority="3" operator="notEqual">
      <formula>"NO"</formula>
    </cfRule>
    <cfRule type="containsText" dxfId="2" priority="4" operator="containsText" text="NO DEBE JUSTIFICAR">
      <formula>NOT(ISERROR(SEARCH("NO DEBE JUSTIFICAR",BC15)))</formula>
    </cfRule>
  </conditionalFormatting>
  <conditionalFormatting sqref="BB15:BB215">
    <cfRule type="containsText" dxfId="1" priority="1" operator="containsText" text="JUSTIFICAR DIFERENCIA">
      <formula>NOT(ISERROR(SEARCH("JUSTIFICAR DIFERENCIA",BB15)))</formula>
    </cfRule>
    <cfRule type="containsText" dxfId="0" priority="2" operator="containsText" text="NO DEBE JUSTIFICAR">
      <formula>NOT(ISERROR(SEARCH("NO DEBE JUSTIFICAR",BB15)))</formula>
    </cfRule>
  </conditionalFormatting>
  <dataValidations count="3">
    <dataValidation type="list" allowBlank="1" showInputMessage="1" showErrorMessage="1" sqref="AZ15:BA214 Q15:Q215 O15:P214 M15:M214 AY82:AY214 AY15:AY79 F80:F83 E15:E214 D82:D214 D15:D79">
      <formula1>#REF!</formula1>
    </dataValidation>
    <dataValidation type="list" allowBlank="1" showInputMessage="1" showErrorMessage="1" sqref="I80:I81 H82:H214 H15:H79">
      <formula1>COMP_INDIGENA</formula1>
    </dataValidation>
    <dataValidation type="list" allowBlank="1" showInputMessage="1" showErrorMessage="1" sqref="G82:G214 H80:H81 G15:G79">
      <formula1>AREA</formula1>
    </dataValidation>
  </dataValidations>
  <hyperlinks>
    <hyperlink ref="C228" r:id="rId1"/>
    <hyperlink ref="C234"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05E68ADEE1C284FBD16947B199F6B66" ma:contentTypeVersion="4" ma:contentTypeDescription="Crear nuevo documento." ma:contentTypeScope="" ma:versionID="8ad0da14abd0b70c79e9060a1474d14f">
  <xsd:schema xmlns:xsd="http://www.w3.org/2001/XMLSchema" xmlns:xs="http://www.w3.org/2001/XMLSchema" xmlns:p="http://schemas.microsoft.com/office/2006/metadata/properties" xmlns:ns2="df54b327-92d3-4146-ab15-643230548aa4" targetNamespace="http://schemas.microsoft.com/office/2006/metadata/properties" ma:root="true" ma:fieldsID="322c5cac2cb81b0bd06888b20c4de034" ns2:_="">
    <xsd:import namespace="df54b327-92d3-4146-ab15-643230548aa4"/>
    <xsd:element name="properties">
      <xsd:complexType>
        <xsd:sequence>
          <xsd:element name="documentManagement">
            <xsd:complexType>
              <xsd:all>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54b327-92d3-4146-ab15-643230548aa4" elementFormDefault="qualified">
    <xsd:import namespace="http://schemas.microsoft.com/office/2006/documentManagement/types"/>
    <xsd:import namespace="http://schemas.microsoft.com/office/infopath/2007/PartnerControls"/>
    <xsd:element name="Orden" ma:index="8" nillable="true" ma:displayName="Orden" ma:internalName="Orden"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rden xmlns="df54b327-92d3-4146-ab15-643230548aa4" xsi:nil="true"/>
  </documentManagement>
</p:properties>
</file>

<file path=customXml/itemProps1.xml><?xml version="1.0" encoding="utf-8"?>
<ds:datastoreItem xmlns:ds="http://schemas.openxmlformats.org/officeDocument/2006/customXml" ds:itemID="{B79585B3-17A5-4685-8824-690B0B4FB80A}"/>
</file>

<file path=customXml/itemProps2.xml><?xml version="1.0" encoding="utf-8"?>
<ds:datastoreItem xmlns:ds="http://schemas.openxmlformats.org/officeDocument/2006/customXml" ds:itemID="{6D727AA3-EEC7-4563-874C-647507023BE6}"/>
</file>

<file path=customXml/itemProps3.xml><?xml version="1.0" encoding="utf-8"?>
<ds:datastoreItem xmlns:ds="http://schemas.openxmlformats.org/officeDocument/2006/customXml" ds:itemID="{4BF0711E-AEA8-461F-945A-DD73A72585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 proyectos</vt:lpstr>
      <vt:lpstr>Detalle TD</vt:lpstr>
      <vt:lpstr>Detalle de Proyectos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Pcg</dc:creator>
  <cp:lastModifiedBy>Catalina Rosas Zegers</cp:lastModifiedBy>
  <cp:lastPrinted>2019-06-14T22:12:01Z</cp:lastPrinted>
  <dcterms:created xsi:type="dcterms:W3CDTF">2017-02-22T12:59:41Z</dcterms:created>
  <dcterms:modified xsi:type="dcterms:W3CDTF">2022-04-22T17:11:44Z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0x010100305E68ADEE1C284FBD16947B199F6B66</vt:lpwstr>
  </property>
</Properties>
</file>