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libros mensuales\2022\libro\octubre\enviar\"/>
    </mc:Choice>
  </mc:AlternateContent>
  <bookViews>
    <workbookView xWindow="-120" yWindow="-120" windowWidth="20730" windowHeight="11160" tabRatio="603"/>
  </bookViews>
  <sheets>
    <sheet name="VIGENTE FET" sheetId="7" r:id="rId1"/>
    <sheet name="EJECUTADO FET" sheetId="12" r:id="rId2"/>
    <sheet name="VIGENTE REGULAR" sheetId="2" r:id="rId3"/>
    <sheet name="EJEC REGULAR" sheetId="6" r:id="rId4"/>
    <sheet name="EJEC NO IMPRIMIR" sheetId="5" state="hidden" r:id="rId5"/>
  </sheets>
  <definedNames>
    <definedName name="_xlnm._FilterDatabase" localSheetId="4" hidden="1">'EJEC NO IMPRIMIR'!$A$8:$AH$8</definedName>
    <definedName name="_xlnm._FilterDatabase" localSheetId="3" hidden="1">'EJEC REGULAR'!$A$8:$AF$8</definedName>
    <definedName name="_xlnm._FilterDatabase" localSheetId="1" hidden="1">'EJECUTADO FET'!$A$8:$AH$8</definedName>
    <definedName name="_xlnm._FilterDatabase" localSheetId="0" hidden="1">'VIGENTE FET'!$A$8:$AH$8</definedName>
    <definedName name="_xlnm._FilterDatabase" localSheetId="2" hidden="1">'VIGENTE REGULAR'!$A$8:$AH$8</definedName>
    <definedName name="A_impresión_IM" localSheetId="4">#REF!</definedName>
    <definedName name="A_impresión_IM" localSheetId="3">#REF!</definedName>
    <definedName name="A_impresión_IM" localSheetId="1">#REF!</definedName>
    <definedName name="A_impresión_IM" localSheetId="0">#REF!</definedName>
    <definedName name="A_impresión_IM">#REF!</definedName>
    <definedName name="_xlnm.Print_Area" localSheetId="4">'EJEC NO IMPRIMIR'!$A$2:$U$49</definedName>
    <definedName name="_xlnm.Print_Area" localSheetId="3">'EJEC REGULAR'!$A$2:$U$49</definedName>
    <definedName name="_xlnm.Print_Area" localSheetId="1">'EJECUTADO FET'!$A$2:$U$32</definedName>
    <definedName name="_xlnm.Print_Area" localSheetId="0">'VIGENTE FET'!$A$2:$U$29</definedName>
    <definedName name="_xlnm.Print_Area" localSheetId="2">'VIGENTE REGULAR'!$A$2:$U$49</definedName>
    <definedName name="INICIAL" localSheetId="4">#REF!</definedName>
    <definedName name="INICIAL" localSheetId="3">#REF!</definedName>
    <definedName name="INICIAL" localSheetId="1">#REF!</definedName>
    <definedName name="INICIAL" localSheetId="0">#REF!</definedName>
    <definedName name="INICIAL">#REF!</definedName>
    <definedName name="_xlnm.Print_Titles" localSheetId="4">'EJEC NO IMPRIMIR'!$B:$D</definedName>
    <definedName name="_xlnm.Print_Titles" localSheetId="3">'EJEC REGULAR'!$B:$D</definedName>
    <definedName name="_xlnm.Print_Titles" localSheetId="1">'EJECUTADO FET'!$B:$D</definedName>
    <definedName name="_xlnm.Print_Titles" localSheetId="0">'VIGENTE FET'!$B:$D</definedName>
    <definedName name="_xlnm.Print_Titles" localSheetId="2">'VIGENTE REGULAR'!$B:$D</definedName>
    <definedName name="Títulos_a_imprimir_IM" localSheetId="4">#REF!</definedName>
    <definedName name="Títulos_a_imprimir_IM" localSheetId="3">#REF!</definedName>
    <definedName name="Títulos_a_imprimir_IM" localSheetId="1">#REF!</definedName>
    <definedName name="Títulos_a_imprimir_IM" localSheetId="0">#REF!</definedName>
    <definedName name="Títulos_a_imprimir_IM">#REF!</definedName>
    <definedName name="TRAMI" localSheetId="4">#REF!</definedName>
    <definedName name="TRAMI" localSheetId="3">#REF!</definedName>
    <definedName name="TRAMI" localSheetId="1">#REF!</definedName>
    <definedName name="TRAMI" localSheetId="0">#REF!</definedName>
    <definedName name="TRAMI">#REF!</definedName>
    <definedName name="VIGENTE" localSheetId="4">#REF!</definedName>
    <definedName name="VIGENTE" localSheetId="3">#REF!</definedName>
    <definedName name="VIGENTE" localSheetId="1">#REF!</definedName>
    <definedName name="VIGENTE" localSheetId="0">#REF!</definedName>
    <definedName name="VIGENTE">#REF!</definedName>
    <definedName name="xx" localSheetId="1">#REF!</definedName>
    <definedName name="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8" i="2" l="1"/>
  <c r="O36" i="2"/>
  <c r="O35" i="2"/>
  <c r="O17" i="2"/>
  <c r="O44" i="2"/>
  <c r="P15" i="5" l="1"/>
  <c r="U10" i="5" l="1"/>
  <c r="K42" i="5" l="1"/>
  <c r="L42" i="5"/>
  <c r="J42" i="5"/>
  <c r="N32" i="2" l="1"/>
  <c r="O32" i="2"/>
  <c r="P32" i="2"/>
  <c r="Q32" i="2"/>
  <c r="R32" i="2"/>
  <c r="S32" i="2"/>
  <c r="T32" i="2"/>
  <c r="F32" i="2"/>
  <c r="G32" i="2"/>
  <c r="H32" i="2"/>
  <c r="I32" i="2"/>
  <c r="J32" i="2"/>
  <c r="K32" i="2"/>
  <c r="L32" i="2"/>
  <c r="M32" i="2"/>
  <c r="U17" i="12" l="1"/>
  <c r="Z17" i="12" s="1"/>
  <c r="U18" i="12"/>
  <c r="Y31" i="6" l="1"/>
  <c r="Z18" i="12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G9" i="7" l="1"/>
  <c r="H9" i="7"/>
  <c r="I9" i="7"/>
  <c r="J9" i="7"/>
  <c r="K9" i="7"/>
  <c r="L9" i="7"/>
  <c r="M9" i="7"/>
  <c r="N9" i="7"/>
  <c r="O9" i="7"/>
  <c r="P9" i="7"/>
  <c r="Q9" i="7"/>
  <c r="R9" i="7"/>
  <c r="S9" i="7"/>
  <c r="T9" i="7"/>
  <c r="F9" i="7"/>
  <c r="U12" i="7"/>
  <c r="S15" i="2"/>
  <c r="S14" i="2" s="1"/>
  <c r="S9" i="2" s="1"/>
  <c r="W12" i="7" l="1"/>
  <c r="X24" i="2"/>
  <c r="P14" i="5"/>
  <c r="U11" i="5"/>
  <c r="U12" i="5"/>
  <c r="U13" i="5"/>
  <c r="U16" i="5"/>
  <c r="U17" i="5"/>
  <c r="U18" i="5"/>
  <c r="U19" i="5"/>
  <c r="U20" i="5"/>
  <c r="U21" i="5"/>
  <c r="U22" i="5"/>
  <c r="U23" i="5"/>
  <c r="U24" i="5"/>
  <c r="L16" i="7" l="1"/>
  <c r="U12" i="12" l="1"/>
  <c r="U13" i="12"/>
  <c r="U14" i="12"/>
  <c r="Y24" i="6" s="1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V9" i="12"/>
  <c r="X9" i="12"/>
  <c r="F9" i="12"/>
  <c r="Y21" i="6" l="1"/>
  <c r="T15" i="5"/>
  <c r="T14" i="5" s="1"/>
  <c r="W10" i="5" l="1"/>
  <c r="P15" i="2"/>
  <c r="P14" i="2" s="1"/>
  <c r="P9" i="2" s="1"/>
  <c r="F19" i="12" l="1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 l="1"/>
  <c r="Z19" i="12" s="1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26" i="6"/>
  <c r="AD24" i="6"/>
  <c r="AD23" i="6"/>
  <c r="AD22" i="6"/>
  <c r="AD21" i="6"/>
  <c r="AD20" i="6"/>
  <c r="AD19" i="6"/>
  <c r="AD18" i="6"/>
  <c r="AD17" i="6"/>
  <c r="AD16" i="6"/>
  <c r="AD15" i="6"/>
  <c r="AD14" i="6"/>
  <c r="AD13" i="6"/>
  <c r="AD12" i="6"/>
  <c r="AD11" i="6"/>
  <c r="U47" i="5" l="1"/>
  <c r="Z40" i="6" l="1"/>
  <c r="Y40" i="2"/>
  <c r="U11" i="12" l="1"/>
  <c r="U9" i="12" s="1"/>
  <c r="W11" i="12" l="1"/>
  <c r="Y13" i="6"/>
  <c r="S10" i="6"/>
  <c r="V34" i="12" l="1"/>
  <c r="U32" i="12"/>
  <c r="Z32" i="12" s="1"/>
  <c r="U31" i="12"/>
  <c r="U30" i="12"/>
  <c r="Z30" i="12" s="1"/>
  <c r="U29" i="12"/>
  <c r="T28" i="12"/>
  <c r="S28" i="12"/>
  <c r="S15" i="12" s="1"/>
  <c r="R28" i="12"/>
  <c r="R39" i="12" s="1"/>
  <c r="Q28" i="12"/>
  <c r="Q39" i="12" s="1"/>
  <c r="P28" i="12"/>
  <c r="P39" i="12" s="1"/>
  <c r="O28" i="12"/>
  <c r="O39" i="12" s="1"/>
  <c r="N28" i="12"/>
  <c r="N39" i="12" s="1"/>
  <c r="M28" i="12"/>
  <c r="M39" i="12" s="1"/>
  <c r="L28" i="12"/>
  <c r="L39" i="12" s="1"/>
  <c r="K28" i="12"/>
  <c r="J28" i="12"/>
  <c r="J39" i="12" s="1"/>
  <c r="I28" i="12"/>
  <c r="I39" i="12" s="1"/>
  <c r="H28" i="12"/>
  <c r="G28" i="12"/>
  <c r="F28" i="12"/>
  <c r="U27" i="12"/>
  <c r="Z27" i="12" s="1"/>
  <c r="U26" i="12"/>
  <c r="U25" i="12"/>
  <c r="U24" i="12"/>
  <c r="Z24" i="12" s="1"/>
  <c r="U23" i="12"/>
  <c r="Z23" i="12" s="1"/>
  <c r="U22" i="12"/>
  <c r="Z22" i="12" s="1"/>
  <c r="U21" i="12"/>
  <c r="U20" i="12"/>
  <c r="U16" i="12"/>
  <c r="Z16" i="12" s="1"/>
  <c r="W15" i="12"/>
  <c r="W14" i="12"/>
  <c r="U10" i="12"/>
  <c r="W10" i="12" s="1"/>
  <c r="W29" i="12" l="1"/>
  <c r="Z29" i="12"/>
  <c r="K15" i="12"/>
  <c r="K36" i="12" s="1"/>
  <c r="K39" i="12"/>
  <c r="W31" i="12"/>
  <c r="Z31" i="12"/>
  <c r="Y38" i="6"/>
  <c r="Z25" i="12"/>
  <c r="W20" i="12"/>
  <c r="Z20" i="12"/>
  <c r="W26" i="12"/>
  <c r="Z26" i="12"/>
  <c r="W21" i="12"/>
  <c r="Z21" i="12"/>
  <c r="W32" i="12"/>
  <c r="Y48" i="6"/>
  <c r="W22" i="12"/>
  <c r="Y35" i="6"/>
  <c r="W23" i="12"/>
  <c r="Y36" i="6"/>
  <c r="W24" i="12"/>
  <c r="Y37" i="6"/>
  <c r="T15" i="12"/>
  <c r="T34" i="12" s="1"/>
  <c r="W16" i="12"/>
  <c r="Y26" i="6"/>
  <c r="W13" i="12"/>
  <c r="W9" i="12" s="1"/>
  <c r="W34" i="12" s="1"/>
  <c r="Y22" i="6"/>
  <c r="Y9" i="6" s="1"/>
  <c r="W17" i="12"/>
  <c r="Y27" i="6"/>
  <c r="R15" i="12"/>
  <c r="R36" i="12" s="1"/>
  <c r="G15" i="12"/>
  <c r="S34" i="12"/>
  <c r="H15" i="12"/>
  <c r="N15" i="12"/>
  <c r="N36" i="12" s="1"/>
  <c r="O15" i="12"/>
  <c r="O36" i="12" s="1"/>
  <c r="F15" i="12"/>
  <c r="U28" i="12"/>
  <c r="J15" i="12"/>
  <c r="J36" i="12" s="1"/>
  <c r="L15" i="12"/>
  <c r="L36" i="12" s="1"/>
  <c r="P15" i="12"/>
  <c r="P36" i="12" s="1"/>
  <c r="Q15" i="12"/>
  <c r="Q36" i="12" s="1"/>
  <c r="I15" i="12"/>
  <c r="I36" i="12" s="1"/>
  <c r="M15" i="12"/>
  <c r="M36" i="12" s="1"/>
  <c r="W19" i="12"/>
  <c r="W30" i="12"/>
  <c r="W25" i="12"/>
  <c r="V31" i="7"/>
  <c r="U29" i="7"/>
  <c r="Y29" i="7" s="1"/>
  <c r="U28" i="7"/>
  <c r="U27" i="7"/>
  <c r="U26" i="7"/>
  <c r="T25" i="7"/>
  <c r="S25" i="7"/>
  <c r="R25" i="7"/>
  <c r="R37" i="7" s="1"/>
  <c r="Q25" i="7"/>
  <c r="Q37" i="7" s="1"/>
  <c r="P25" i="7"/>
  <c r="P37" i="7" s="1"/>
  <c r="O25" i="7"/>
  <c r="O37" i="7" s="1"/>
  <c r="N25" i="7"/>
  <c r="N37" i="7" s="1"/>
  <c r="M25" i="7"/>
  <c r="M37" i="7" s="1"/>
  <c r="L25" i="7"/>
  <c r="L37" i="7" s="1"/>
  <c r="K25" i="7"/>
  <c r="K37" i="7" s="1"/>
  <c r="J25" i="7"/>
  <c r="J37" i="7" s="1"/>
  <c r="I25" i="7"/>
  <c r="I37" i="7" s="1"/>
  <c r="H25" i="7"/>
  <c r="G25" i="7"/>
  <c r="F25" i="7"/>
  <c r="U24" i="7"/>
  <c r="Y24" i="7" s="1"/>
  <c r="U23" i="7"/>
  <c r="U22" i="7"/>
  <c r="U21" i="7"/>
  <c r="U20" i="7"/>
  <c r="U19" i="7"/>
  <c r="U18" i="7"/>
  <c r="U17" i="7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U15" i="7"/>
  <c r="Y15" i="7" s="1"/>
  <c r="U14" i="7"/>
  <c r="U11" i="7"/>
  <c r="X22" i="2" s="1"/>
  <c r="X9" i="2" s="1"/>
  <c r="U10" i="7"/>
  <c r="W10" i="7" s="1"/>
  <c r="U15" i="12" l="1"/>
  <c r="Z28" i="12"/>
  <c r="H37" i="12"/>
  <c r="W28" i="7"/>
  <c r="Y28" i="7"/>
  <c r="W27" i="7"/>
  <c r="Y27" i="7"/>
  <c r="W26" i="7"/>
  <c r="Y26" i="7"/>
  <c r="W17" i="7"/>
  <c r="Y17" i="7"/>
  <c r="W23" i="7"/>
  <c r="Y23" i="7"/>
  <c r="W18" i="7"/>
  <c r="Y18" i="7"/>
  <c r="W19" i="7"/>
  <c r="Y19" i="7"/>
  <c r="W20" i="7"/>
  <c r="Y20" i="7"/>
  <c r="W21" i="7"/>
  <c r="Y21" i="7"/>
  <c r="W22" i="7"/>
  <c r="Y22" i="7"/>
  <c r="X26" i="2"/>
  <c r="Y14" i="7"/>
  <c r="W29" i="7"/>
  <c r="X48" i="2"/>
  <c r="S13" i="7"/>
  <c r="S31" i="7" s="1"/>
  <c r="Y32" i="6"/>
  <c r="W15" i="7"/>
  <c r="X27" i="2"/>
  <c r="W28" i="12"/>
  <c r="Y42" i="6"/>
  <c r="G13" i="7"/>
  <c r="K13" i="7"/>
  <c r="O13" i="7"/>
  <c r="O33" i="7" s="1"/>
  <c r="H13" i="7"/>
  <c r="L13" i="7"/>
  <c r="L33" i="7" s="1"/>
  <c r="P13" i="7"/>
  <c r="P33" i="7" s="1"/>
  <c r="T13" i="7"/>
  <c r="T31" i="7" s="1"/>
  <c r="I13" i="7"/>
  <c r="I33" i="7" s="1"/>
  <c r="M13" i="7"/>
  <c r="M33" i="7" s="1"/>
  <c r="Q13" i="7"/>
  <c r="Q33" i="7" s="1"/>
  <c r="F13" i="7"/>
  <c r="J13" i="7"/>
  <c r="J33" i="7" s="1"/>
  <c r="N13" i="7"/>
  <c r="N33" i="7" s="1"/>
  <c r="R13" i="7"/>
  <c r="R33" i="7" s="1"/>
  <c r="W11" i="7"/>
  <c r="U9" i="7"/>
  <c r="W9" i="7"/>
  <c r="W14" i="7"/>
  <c r="U25" i="7"/>
  <c r="Y25" i="7" s="1"/>
  <c r="U16" i="7"/>
  <c r="Y16" i="7" s="1"/>
  <c r="O15" i="2"/>
  <c r="O14" i="2" s="1"/>
  <c r="O9" i="2" s="1"/>
  <c r="H34" i="7" l="1"/>
  <c r="K6" i="7"/>
  <c r="K33" i="7"/>
  <c r="U34" i="12"/>
  <c r="Y25" i="6"/>
  <c r="R6" i="7"/>
  <c r="I6" i="7"/>
  <c r="N6" i="7"/>
  <c r="G6" i="7"/>
  <c r="P6" i="7"/>
  <c r="W25" i="7"/>
  <c r="X42" i="2"/>
  <c r="F6" i="7"/>
  <c r="Q6" i="7"/>
  <c r="H6" i="7"/>
  <c r="W16" i="7"/>
  <c r="X32" i="2"/>
  <c r="J6" i="7"/>
  <c r="L6" i="7"/>
  <c r="M6" i="7"/>
  <c r="O6" i="7"/>
  <c r="U13" i="7"/>
  <c r="U31" i="7" s="1"/>
  <c r="W13" i="7"/>
  <c r="W31" i="7" s="1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T10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F12" i="6"/>
  <c r="G12" i="6"/>
  <c r="H12" i="6"/>
  <c r="I12" i="6"/>
  <c r="J12" i="6"/>
  <c r="K12" i="6"/>
  <c r="L12" i="6"/>
  <c r="M12" i="6"/>
  <c r="N12" i="6"/>
  <c r="O12" i="6"/>
  <c r="P12" i="6"/>
  <c r="Q12" i="6"/>
  <c r="R12" i="6"/>
  <c r="S12" i="6"/>
  <c r="T12" i="6"/>
  <c r="F13" i="6"/>
  <c r="G13" i="6"/>
  <c r="H13" i="6"/>
  <c r="I13" i="6"/>
  <c r="J13" i="6"/>
  <c r="K13" i="6"/>
  <c r="L13" i="6"/>
  <c r="M13" i="6"/>
  <c r="N13" i="6"/>
  <c r="O13" i="6"/>
  <c r="P13" i="6"/>
  <c r="Q13" i="6"/>
  <c r="R13" i="6"/>
  <c r="S13" i="6"/>
  <c r="T13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F17" i="6"/>
  <c r="G17" i="6"/>
  <c r="H17" i="6"/>
  <c r="I17" i="6"/>
  <c r="J17" i="6"/>
  <c r="K17" i="6"/>
  <c r="L17" i="6"/>
  <c r="M17" i="6"/>
  <c r="N17" i="6"/>
  <c r="O17" i="6"/>
  <c r="P17" i="6"/>
  <c r="Q17" i="6"/>
  <c r="R17" i="6"/>
  <c r="S17" i="6"/>
  <c r="T17" i="6"/>
  <c r="F18" i="6"/>
  <c r="G18" i="6"/>
  <c r="H18" i="6"/>
  <c r="I18" i="6"/>
  <c r="J18" i="6"/>
  <c r="K18" i="6"/>
  <c r="L18" i="6"/>
  <c r="M18" i="6"/>
  <c r="N18" i="6"/>
  <c r="O18" i="6"/>
  <c r="P18" i="6"/>
  <c r="Q18" i="6"/>
  <c r="R18" i="6"/>
  <c r="S18" i="6"/>
  <c r="T18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F20" i="6"/>
  <c r="G20" i="6"/>
  <c r="H20" i="6"/>
  <c r="I20" i="6"/>
  <c r="J20" i="6"/>
  <c r="K20" i="6"/>
  <c r="L20" i="6"/>
  <c r="M20" i="6"/>
  <c r="N20" i="6"/>
  <c r="O20" i="6"/>
  <c r="P20" i="6"/>
  <c r="Q20" i="6"/>
  <c r="R20" i="6"/>
  <c r="S20" i="6"/>
  <c r="T20" i="6"/>
  <c r="F21" i="6"/>
  <c r="G21" i="6"/>
  <c r="H21" i="6"/>
  <c r="I21" i="6"/>
  <c r="J21" i="6"/>
  <c r="K21" i="6"/>
  <c r="L21" i="6"/>
  <c r="M21" i="6"/>
  <c r="N21" i="6"/>
  <c r="O21" i="6"/>
  <c r="P21" i="6"/>
  <c r="Q21" i="6"/>
  <c r="R21" i="6"/>
  <c r="S21" i="6"/>
  <c r="T21" i="6"/>
  <c r="F22" i="6"/>
  <c r="G22" i="6"/>
  <c r="H22" i="6"/>
  <c r="I22" i="6"/>
  <c r="J22" i="6"/>
  <c r="K22" i="6"/>
  <c r="L22" i="6"/>
  <c r="M22" i="6"/>
  <c r="N22" i="6"/>
  <c r="O22" i="6"/>
  <c r="P22" i="6"/>
  <c r="Q22" i="6"/>
  <c r="R22" i="6"/>
  <c r="S22" i="6"/>
  <c r="T22" i="6"/>
  <c r="F23" i="6"/>
  <c r="G23" i="6"/>
  <c r="H23" i="6"/>
  <c r="I23" i="6"/>
  <c r="J23" i="6"/>
  <c r="K23" i="6"/>
  <c r="L23" i="6"/>
  <c r="M23" i="6"/>
  <c r="N23" i="6"/>
  <c r="O23" i="6"/>
  <c r="P23" i="6"/>
  <c r="Q23" i="6"/>
  <c r="R23" i="6"/>
  <c r="S23" i="6"/>
  <c r="T23" i="6"/>
  <c r="F24" i="6"/>
  <c r="G24" i="6"/>
  <c r="H24" i="6"/>
  <c r="I24" i="6"/>
  <c r="J24" i="6"/>
  <c r="K24" i="6"/>
  <c r="L24" i="6"/>
  <c r="M24" i="6"/>
  <c r="N24" i="6"/>
  <c r="O24" i="6"/>
  <c r="P24" i="6"/>
  <c r="Q24" i="6"/>
  <c r="R24" i="6"/>
  <c r="S24" i="6"/>
  <c r="T24" i="6"/>
  <c r="X25" i="2" l="1"/>
  <c r="P38" i="6"/>
  <c r="Q42" i="5" l="1"/>
  <c r="G26" i="6" l="1"/>
  <c r="H26" i="6"/>
  <c r="I26" i="6"/>
  <c r="J26" i="6"/>
  <c r="K26" i="6"/>
  <c r="L26" i="6"/>
  <c r="M26" i="6"/>
  <c r="N26" i="6"/>
  <c r="O26" i="6"/>
  <c r="P26" i="6"/>
  <c r="Q26" i="6"/>
  <c r="R26" i="6"/>
  <c r="S26" i="6"/>
  <c r="T26" i="6"/>
  <c r="G27" i="6"/>
  <c r="H27" i="6"/>
  <c r="I27" i="6"/>
  <c r="J27" i="6"/>
  <c r="K27" i="6"/>
  <c r="L27" i="6"/>
  <c r="M27" i="6"/>
  <c r="N27" i="6"/>
  <c r="O27" i="6"/>
  <c r="P27" i="6"/>
  <c r="Q27" i="6"/>
  <c r="R27" i="6"/>
  <c r="S27" i="6"/>
  <c r="T27" i="6"/>
  <c r="G28" i="6"/>
  <c r="H28" i="6"/>
  <c r="I28" i="6"/>
  <c r="J28" i="6"/>
  <c r="K28" i="6"/>
  <c r="L28" i="6"/>
  <c r="M28" i="6"/>
  <c r="N28" i="6"/>
  <c r="O28" i="6"/>
  <c r="P28" i="6"/>
  <c r="Q28" i="6"/>
  <c r="R28" i="6"/>
  <c r="S28" i="6"/>
  <c r="T28" i="6"/>
  <c r="G29" i="6"/>
  <c r="H29" i="6"/>
  <c r="I29" i="6"/>
  <c r="J29" i="6"/>
  <c r="K29" i="6"/>
  <c r="L29" i="6"/>
  <c r="M29" i="6"/>
  <c r="N29" i="6"/>
  <c r="O29" i="6"/>
  <c r="P29" i="6"/>
  <c r="Q29" i="6"/>
  <c r="R29" i="6"/>
  <c r="S29" i="6"/>
  <c r="T29" i="6"/>
  <c r="G30" i="6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G37" i="6"/>
  <c r="H37" i="6"/>
  <c r="I37" i="6"/>
  <c r="J37" i="6"/>
  <c r="K37" i="6"/>
  <c r="L37" i="6"/>
  <c r="M37" i="6"/>
  <c r="N37" i="6"/>
  <c r="O37" i="6"/>
  <c r="P37" i="6"/>
  <c r="Q37" i="6"/>
  <c r="R37" i="6"/>
  <c r="S37" i="6"/>
  <c r="T37" i="6"/>
  <c r="G38" i="6"/>
  <c r="H38" i="6"/>
  <c r="I38" i="6"/>
  <c r="J38" i="6"/>
  <c r="K38" i="6"/>
  <c r="L38" i="6"/>
  <c r="M38" i="6"/>
  <c r="N38" i="6"/>
  <c r="O38" i="6"/>
  <c r="Q38" i="6"/>
  <c r="R38" i="6"/>
  <c r="S38" i="6"/>
  <c r="T38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G40" i="6"/>
  <c r="H40" i="6"/>
  <c r="I40" i="6"/>
  <c r="J40" i="6"/>
  <c r="K40" i="6"/>
  <c r="L40" i="6"/>
  <c r="M40" i="6"/>
  <c r="N40" i="6"/>
  <c r="O40" i="6"/>
  <c r="P40" i="6"/>
  <c r="Q40" i="6"/>
  <c r="R40" i="6"/>
  <c r="S40" i="6"/>
  <c r="T40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G49" i="6"/>
  <c r="H49" i="6"/>
  <c r="I49" i="6"/>
  <c r="J49" i="6"/>
  <c r="K49" i="6"/>
  <c r="L49" i="6"/>
  <c r="M49" i="6"/>
  <c r="N49" i="6"/>
  <c r="O49" i="6"/>
  <c r="P49" i="6"/>
  <c r="Q49" i="6"/>
  <c r="R49" i="6"/>
  <c r="S49" i="6"/>
  <c r="T49" i="6"/>
  <c r="F27" i="6"/>
  <c r="F28" i="6"/>
  <c r="F29" i="6"/>
  <c r="F30" i="6"/>
  <c r="F31" i="6"/>
  <c r="F33" i="6"/>
  <c r="F34" i="6"/>
  <c r="F35" i="6"/>
  <c r="F36" i="6"/>
  <c r="F37" i="6"/>
  <c r="F38" i="6"/>
  <c r="F39" i="6"/>
  <c r="F40" i="6"/>
  <c r="F41" i="6"/>
  <c r="F43" i="6"/>
  <c r="F44" i="6"/>
  <c r="F45" i="6"/>
  <c r="F46" i="6"/>
  <c r="F47" i="6"/>
  <c r="F48" i="6"/>
  <c r="F49" i="6"/>
  <c r="F26" i="6"/>
  <c r="V51" i="6"/>
  <c r="U26" i="6" l="1"/>
  <c r="AK26" i="6" s="1"/>
  <c r="U33" i="6"/>
  <c r="U40" i="6"/>
  <c r="AK40" i="6" s="1"/>
  <c r="U34" i="6"/>
  <c r="U18" i="6"/>
  <c r="W18" i="6" s="1"/>
  <c r="Z18" i="6" s="1"/>
  <c r="AE18" i="6" s="1"/>
  <c r="U44" i="6"/>
  <c r="U35" i="6"/>
  <c r="U17" i="6"/>
  <c r="W17" i="6" s="1"/>
  <c r="Z17" i="6" s="1"/>
  <c r="AE17" i="6" s="1"/>
  <c r="U38" i="6"/>
  <c r="AK38" i="6" s="1"/>
  <c r="U21" i="6"/>
  <c r="W21" i="6" s="1"/>
  <c r="Z21" i="6" s="1"/>
  <c r="AE21" i="6" s="1"/>
  <c r="U45" i="6"/>
  <c r="U49" i="6"/>
  <c r="U48" i="6"/>
  <c r="U46" i="6"/>
  <c r="U43" i="6"/>
  <c r="AK43" i="6" s="1"/>
  <c r="U36" i="6"/>
  <c r="U39" i="6"/>
  <c r="U28" i="6"/>
  <c r="U30" i="6"/>
  <c r="U20" i="6"/>
  <c r="W20" i="6" s="1"/>
  <c r="Z20" i="6" s="1"/>
  <c r="AE20" i="6" s="1"/>
  <c r="U19" i="6"/>
  <c r="W19" i="6" s="1"/>
  <c r="Z19" i="6" s="1"/>
  <c r="AE19" i="6" s="1"/>
  <c r="U10" i="6"/>
  <c r="W10" i="6" s="1"/>
  <c r="Z10" i="6" s="1"/>
  <c r="U41" i="6"/>
  <c r="U29" i="6"/>
  <c r="U37" i="6"/>
  <c r="U27" i="6"/>
  <c r="U47" i="6"/>
  <c r="U31" i="6"/>
  <c r="U16" i="6"/>
  <c r="W16" i="6" s="1"/>
  <c r="Z16" i="6" s="1"/>
  <c r="AE16" i="6" s="1"/>
  <c r="U13" i="6"/>
  <c r="W13" i="6" s="1"/>
  <c r="U24" i="6"/>
  <c r="W24" i="6" s="1"/>
  <c r="Z24" i="6" s="1"/>
  <c r="AE24" i="6" s="1"/>
  <c r="U12" i="6"/>
  <c r="W12" i="6" s="1"/>
  <c r="Z12" i="6" s="1"/>
  <c r="AE12" i="6" s="1"/>
  <c r="U23" i="6"/>
  <c r="W23" i="6" s="1"/>
  <c r="Z23" i="6" s="1"/>
  <c r="AE23" i="6" s="1"/>
  <c r="U22" i="6"/>
  <c r="W22" i="6" s="1"/>
  <c r="Z22" i="6" s="1"/>
  <c r="AE22" i="6" s="1"/>
  <c r="U11" i="6"/>
  <c r="U41" i="5"/>
  <c r="W41" i="5" s="1"/>
  <c r="U44" i="5"/>
  <c r="W44" i="5" s="1"/>
  <c r="G42" i="5"/>
  <c r="G42" i="6" s="1"/>
  <c r="H42" i="5"/>
  <c r="H42" i="6" s="1"/>
  <c r="I42" i="5"/>
  <c r="I42" i="6" s="1"/>
  <c r="J42" i="6"/>
  <c r="K42" i="6"/>
  <c r="L42" i="6"/>
  <c r="M42" i="5"/>
  <c r="M42" i="6" s="1"/>
  <c r="N42" i="5"/>
  <c r="N42" i="6" s="1"/>
  <c r="O42" i="5"/>
  <c r="O42" i="6" s="1"/>
  <c r="P42" i="5"/>
  <c r="P42" i="6" s="1"/>
  <c r="Q42" i="6"/>
  <c r="R42" i="5"/>
  <c r="R42" i="6" s="1"/>
  <c r="S42" i="5"/>
  <c r="S42" i="6" s="1"/>
  <c r="T42" i="5"/>
  <c r="T42" i="6" s="1"/>
  <c r="F42" i="5"/>
  <c r="F42" i="6" s="1"/>
  <c r="W49" i="6" l="1"/>
  <c r="Z49" i="6" s="1"/>
  <c r="AK49" i="6"/>
  <c r="W44" i="6"/>
  <c r="Z44" i="6" s="1"/>
  <c r="AK44" i="6"/>
  <c r="W45" i="6"/>
  <c r="Z45" i="6" s="1"/>
  <c r="AE45" i="6" s="1"/>
  <c r="AK45" i="6"/>
  <c r="W47" i="6"/>
  <c r="Z47" i="6" s="1"/>
  <c r="AE47" i="6" s="1"/>
  <c r="AK47" i="6"/>
  <c r="W46" i="6"/>
  <c r="Z46" i="6" s="1"/>
  <c r="AE46" i="6" s="1"/>
  <c r="AK46" i="6"/>
  <c r="W48" i="6"/>
  <c r="Z48" i="6" s="1"/>
  <c r="AE48" i="6" s="1"/>
  <c r="AK48" i="6"/>
  <c r="W36" i="6"/>
  <c r="Z36" i="6" s="1"/>
  <c r="AK36" i="6"/>
  <c r="W41" i="6"/>
  <c r="Z41" i="6" s="1"/>
  <c r="AE41" i="6" s="1"/>
  <c r="AK41" i="6"/>
  <c r="W34" i="6"/>
  <c r="Z34" i="6" s="1"/>
  <c r="AE34" i="6" s="1"/>
  <c r="AK34" i="6"/>
  <c r="W33" i="6"/>
  <c r="Z33" i="6" s="1"/>
  <c r="AE33" i="6" s="1"/>
  <c r="AK33" i="6"/>
  <c r="W39" i="6"/>
  <c r="Z39" i="6" s="1"/>
  <c r="AK39" i="6"/>
  <c r="W37" i="6"/>
  <c r="Z37" i="6" s="1"/>
  <c r="AK37" i="6"/>
  <c r="W35" i="6"/>
  <c r="Z35" i="6" s="1"/>
  <c r="AK35" i="6"/>
  <c r="W30" i="6"/>
  <c r="Z30" i="6" s="1"/>
  <c r="AE30" i="6" s="1"/>
  <c r="AK30" i="6"/>
  <c r="W31" i="6"/>
  <c r="Z31" i="6" s="1"/>
  <c r="AE31" i="6" s="1"/>
  <c r="AK31" i="6"/>
  <c r="W29" i="6"/>
  <c r="Z29" i="6" s="1"/>
  <c r="AE29" i="6" s="1"/>
  <c r="AK29" i="6"/>
  <c r="W28" i="6"/>
  <c r="Z28" i="6" s="1"/>
  <c r="AE28" i="6" s="1"/>
  <c r="AK28" i="6"/>
  <c r="W27" i="6"/>
  <c r="Z27" i="6" s="1"/>
  <c r="AE27" i="6" s="1"/>
  <c r="AK27" i="6"/>
  <c r="W43" i="6"/>
  <c r="Z43" i="6" s="1"/>
  <c r="U42" i="6"/>
  <c r="AK42" i="6" s="1"/>
  <c r="W38" i="6"/>
  <c r="Z38" i="6" s="1"/>
  <c r="U32" i="6"/>
  <c r="AK32" i="6" s="1"/>
  <c r="W26" i="6"/>
  <c r="Z26" i="6" s="1"/>
  <c r="AE26" i="6" s="1"/>
  <c r="W11" i="6"/>
  <c r="Z11" i="6" s="1"/>
  <c r="AE11" i="6" s="1"/>
  <c r="Z13" i="6"/>
  <c r="AE13" i="6" s="1"/>
  <c r="U15" i="6"/>
  <c r="U14" i="6" s="1"/>
  <c r="U9" i="6" s="1"/>
  <c r="AI9" i="6" s="1"/>
  <c r="U41" i="2"/>
  <c r="T42" i="2"/>
  <c r="T57" i="2" s="1"/>
  <c r="S42" i="2"/>
  <c r="S57" i="2" s="1"/>
  <c r="R42" i="2"/>
  <c r="R57" i="2" s="1"/>
  <c r="P42" i="2"/>
  <c r="P57" i="2" s="1"/>
  <c r="O42" i="2"/>
  <c r="O57" i="2" s="1"/>
  <c r="N42" i="2"/>
  <c r="N57" i="2" s="1"/>
  <c r="M42" i="2"/>
  <c r="M57" i="2" s="1"/>
  <c r="L42" i="2"/>
  <c r="L57" i="2" s="1"/>
  <c r="K42" i="2"/>
  <c r="K57" i="2" s="1"/>
  <c r="J42" i="2"/>
  <c r="J57" i="2" s="1"/>
  <c r="I42" i="2"/>
  <c r="I57" i="2" s="1"/>
  <c r="H42" i="2"/>
  <c r="G42" i="2"/>
  <c r="F42" i="2"/>
  <c r="U44" i="2"/>
  <c r="Q42" i="2"/>
  <c r="Q57" i="2" s="1"/>
  <c r="W44" i="2" l="1"/>
  <c r="Y44" i="2" s="1"/>
  <c r="AH44" i="2"/>
  <c r="W41" i="2"/>
  <c r="Y41" i="2" s="1"/>
  <c r="AH41" i="2"/>
  <c r="U25" i="6"/>
  <c r="AI25" i="6" s="1"/>
  <c r="W42" i="6"/>
  <c r="Z42" i="6" s="1"/>
  <c r="AE42" i="6" s="1"/>
  <c r="V51" i="5"/>
  <c r="U49" i="5"/>
  <c r="W49" i="5" s="1"/>
  <c r="U48" i="5"/>
  <c r="W48" i="5" s="1"/>
  <c r="W47" i="5"/>
  <c r="U46" i="5"/>
  <c r="W46" i="5" s="1"/>
  <c r="U45" i="5"/>
  <c r="U43" i="5"/>
  <c r="U40" i="5"/>
  <c r="U39" i="5"/>
  <c r="W39" i="5" s="1"/>
  <c r="U38" i="5"/>
  <c r="W38" i="5" s="1"/>
  <c r="U37" i="5"/>
  <c r="W37" i="5" s="1"/>
  <c r="U36" i="5"/>
  <c r="W36" i="5" s="1"/>
  <c r="U35" i="5"/>
  <c r="W35" i="5" s="1"/>
  <c r="U34" i="5"/>
  <c r="W34" i="5" s="1"/>
  <c r="U33" i="5"/>
  <c r="W33" i="5" s="1"/>
  <c r="T32" i="5"/>
  <c r="S32" i="5"/>
  <c r="S32" i="6" s="1"/>
  <c r="S25" i="6" s="1"/>
  <c r="S53" i="6" s="1"/>
  <c r="G32" i="6"/>
  <c r="G25" i="6" s="1"/>
  <c r="U31" i="5"/>
  <c r="W31" i="5" s="1"/>
  <c r="U30" i="5"/>
  <c r="W30" i="5" s="1"/>
  <c r="U29" i="5"/>
  <c r="W29" i="5" s="1"/>
  <c r="U28" i="5"/>
  <c r="W28" i="5" s="1"/>
  <c r="U27" i="5"/>
  <c r="U26" i="5"/>
  <c r="W24" i="5"/>
  <c r="W23" i="5"/>
  <c r="W22" i="5"/>
  <c r="W21" i="5"/>
  <c r="W20" i="5"/>
  <c r="W19" i="5"/>
  <c r="W18" i="5"/>
  <c r="U15" i="5"/>
  <c r="W16" i="5"/>
  <c r="S15" i="5"/>
  <c r="R15" i="5"/>
  <c r="Q15" i="5"/>
  <c r="Q15" i="6" s="1"/>
  <c r="O15" i="5"/>
  <c r="N15" i="5"/>
  <c r="N14" i="5" s="1"/>
  <c r="M15" i="5"/>
  <c r="L15" i="5"/>
  <c r="K15" i="5"/>
  <c r="J15" i="5"/>
  <c r="J14" i="5" s="1"/>
  <c r="I15" i="5"/>
  <c r="H15" i="5"/>
  <c r="G15" i="5"/>
  <c r="F15" i="5"/>
  <c r="W13" i="5"/>
  <c r="W12" i="5"/>
  <c r="W11" i="5"/>
  <c r="U14" i="5" l="1"/>
  <c r="W26" i="5"/>
  <c r="U51" i="6"/>
  <c r="Q14" i="5"/>
  <c r="Q9" i="5" s="1"/>
  <c r="F25" i="5"/>
  <c r="F32" i="6"/>
  <c r="F25" i="6" s="1"/>
  <c r="T25" i="5"/>
  <c r="T32" i="6"/>
  <c r="T25" i="6" s="1"/>
  <c r="T53" i="6" s="1"/>
  <c r="S25" i="5"/>
  <c r="H25" i="5"/>
  <c r="H32" i="6"/>
  <c r="H25" i="6" s="1"/>
  <c r="G25" i="5"/>
  <c r="I25" i="5"/>
  <c r="I32" i="6"/>
  <c r="I25" i="6" s="1"/>
  <c r="I53" i="6" s="1"/>
  <c r="W43" i="5"/>
  <c r="U42" i="5"/>
  <c r="W42" i="5" s="1"/>
  <c r="L25" i="5"/>
  <c r="L32" i="6"/>
  <c r="L25" i="6" s="1"/>
  <c r="L53" i="6" s="1"/>
  <c r="N25" i="5"/>
  <c r="N32" i="6"/>
  <c r="N25" i="6" s="1"/>
  <c r="N53" i="6" s="1"/>
  <c r="O25" i="5"/>
  <c r="O32" i="6"/>
  <c r="O25" i="6" s="1"/>
  <c r="O53" i="6" s="1"/>
  <c r="Q25" i="5"/>
  <c r="Q32" i="6"/>
  <c r="Q25" i="6" s="1"/>
  <c r="Q53" i="6" s="1"/>
  <c r="K25" i="5"/>
  <c r="K32" i="6"/>
  <c r="K25" i="6" s="1"/>
  <c r="K53" i="6" s="1"/>
  <c r="M25" i="5"/>
  <c r="M32" i="6"/>
  <c r="M25" i="6" s="1"/>
  <c r="M53" i="6" s="1"/>
  <c r="P25" i="5"/>
  <c r="P32" i="6"/>
  <c r="P25" i="6" s="1"/>
  <c r="P53" i="6" s="1"/>
  <c r="R25" i="5"/>
  <c r="R32" i="6"/>
  <c r="R25" i="6" s="1"/>
  <c r="R53" i="6" s="1"/>
  <c r="J25" i="5"/>
  <c r="J32" i="6"/>
  <c r="J25" i="6" s="1"/>
  <c r="J53" i="6" s="1"/>
  <c r="R14" i="5"/>
  <c r="R15" i="6"/>
  <c r="G14" i="5"/>
  <c r="G15" i="6"/>
  <c r="H14" i="5"/>
  <c r="H15" i="6"/>
  <c r="T15" i="6"/>
  <c r="I14" i="5"/>
  <c r="I9" i="5" s="1"/>
  <c r="I15" i="6"/>
  <c r="J15" i="6"/>
  <c r="K14" i="5"/>
  <c r="K15" i="6"/>
  <c r="F14" i="5"/>
  <c r="F15" i="6"/>
  <c r="S14" i="5"/>
  <c r="S15" i="6"/>
  <c r="L14" i="5"/>
  <c r="L15" i="6"/>
  <c r="M14" i="5"/>
  <c r="M15" i="6"/>
  <c r="N15" i="6"/>
  <c r="O14" i="5"/>
  <c r="O15" i="6"/>
  <c r="P15" i="6"/>
  <c r="U32" i="5"/>
  <c r="W32" i="5" s="1"/>
  <c r="W15" i="5"/>
  <c r="W27" i="5"/>
  <c r="W17" i="5"/>
  <c r="W45" i="5"/>
  <c r="H54" i="6" l="1"/>
  <c r="U25" i="5"/>
  <c r="Q14" i="6"/>
  <c r="Q9" i="6" s="1"/>
  <c r="Q51" i="6" s="1"/>
  <c r="W25" i="5"/>
  <c r="W32" i="6"/>
  <c r="W15" i="6"/>
  <c r="Z15" i="6" s="1"/>
  <c r="AE15" i="6" s="1"/>
  <c r="H9" i="5"/>
  <c r="H14" i="6"/>
  <c r="H9" i="6" s="1"/>
  <c r="H51" i="6" s="1"/>
  <c r="P9" i="5"/>
  <c r="P14" i="6"/>
  <c r="P9" i="6" s="1"/>
  <c r="P51" i="6" s="1"/>
  <c r="F9" i="5"/>
  <c r="F14" i="6"/>
  <c r="F9" i="6" s="1"/>
  <c r="F51" i="6" s="1"/>
  <c r="G9" i="5"/>
  <c r="G14" i="6"/>
  <c r="G9" i="6" s="1"/>
  <c r="G51" i="6" s="1"/>
  <c r="O9" i="5"/>
  <c r="O14" i="6"/>
  <c r="O9" i="6" s="1"/>
  <c r="O51" i="6" s="1"/>
  <c r="K9" i="5"/>
  <c r="K14" i="6"/>
  <c r="K9" i="6" s="1"/>
  <c r="K51" i="6" s="1"/>
  <c r="R9" i="5"/>
  <c r="R14" i="6"/>
  <c r="R9" i="6" s="1"/>
  <c r="R51" i="6" s="1"/>
  <c r="S9" i="5"/>
  <c r="S51" i="5" s="1"/>
  <c r="S14" i="6"/>
  <c r="S9" i="6" s="1"/>
  <c r="S51" i="6" s="1"/>
  <c r="N9" i="5"/>
  <c r="N14" i="6"/>
  <c r="N9" i="6" s="1"/>
  <c r="N51" i="6" s="1"/>
  <c r="J9" i="5"/>
  <c r="J14" i="6"/>
  <c r="J9" i="6" s="1"/>
  <c r="J51" i="6" s="1"/>
  <c r="M9" i="5"/>
  <c r="M14" i="6"/>
  <c r="M9" i="6" s="1"/>
  <c r="M51" i="6" s="1"/>
  <c r="I14" i="6"/>
  <c r="I9" i="6" s="1"/>
  <c r="I51" i="6" s="1"/>
  <c r="L9" i="5"/>
  <c r="L14" i="6"/>
  <c r="L9" i="6" s="1"/>
  <c r="L51" i="6" s="1"/>
  <c r="T9" i="5"/>
  <c r="T51" i="5" s="1"/>
  <c r="T14" i="6"/>
  <c r="U9" i="5"/>
  <c r="W25" i="6" l="1"/>
  <c r="Z25" i="6" s="1"/>
  <c r="Z32" i="6"/>
  <c r="AE32" i="6" s="1"/>
  <c r="T9" i="6"/>
  <c r="W14" i="6"/>
  <c r="W9" i="6" s="1"/>
  <c r="W14" i="5"/>
  <c r="W9" i="5" s="1"/>
  <c r="W51" i="5" s="1"/>
  <c r="U51" i="5"/>
  <c r="T51" i="6" l="1"/>
  <c r="AC9" i="6"/>
  <c r="Z14" i="6"/>
  <c r="AE14" i="6" s="1"/>
  <c r="U43" i="2"/>
  <c r="AH43" i="2" s="1"/>
  <c r="U45" i="2"/>
  <c r="T15" i="2"/>
  <c r="T14" i="2" s="1"/>
  <c r="T9" i="2" s="1"/>
  <c r="R15" i="2"/>
  <c r="R14" i="2" s="1"/>
  <c r="R9" i="2" s="1"/>
  <c r="N15" i="2"/>
  <c r="Q15" i="2"/>
  <c r="Q14" i="2" s="1"/>
  <c r="Q9" i="2" s="1"/>
  <c r="M15" i="2"/>
  <c r="M14" i="2" s="1"/>
  <c r="M9" i="2" s="1"/>
  <c r="L15" i="2"/>
  <c r="L14" i="2" s="1"/>
  <c r="L9" i="2" s="1"/>
  <c r="K15" i="2"/>
  <c r="K14" i="2" s="1"/>
  <c r="K9" i="2" s="1"/>
  <c r="J15" i="2"/>
  <c r="J14" i="2" s="1"/>
  <c r="J9" i="2" s="1"/>
  <c r="I15" i="2"/>
  <c r="I14" i="2" s="1"/>
  <c r="I9" i="2" s="1"/>
  <c r="H15" i="2"/>
  <c r="H14" i="2" s="1"/>
  <c r="H9" i="2" s="1"/>
  <c r="G15" i="2"/>
  <c r="G14" i="2" s="1"/>
  <c r="G9" i="2" s="1"/>
  <c r="F15" i="2"/>
  <c r="F14" i="2" s="1"/>
  <c r="F9" i="2" s="1"/>
  <c r="U10" i="2"/>
  <c r="W10" i="2" s="1"/>
  <c r="Y10" i="2" s="1"/>
  <c r="U11" i="2"/>
  <c r="U12" i="2"/>
  <c r="W12" i="2" s="1"/>
  <c r="Y12" i="2" s="1"/>
  <c r="U13" i="2"/>
  <c r="W13" i="2" s="1"/>
  <c r="Y13" i="2" s="1"/>
  <c r="U16" i="2"/>
  <c r="W16" i="2" s="1"/>
  <c r="Y16" i="2" s="1"/>
  <c r="U17" i="2"/>
  <c r="W17" i="2" s="1"/>
  <c r="Y17" i="2" s="1"/>
  <c r="U18" i="2"/>
  <c r="W18" i="2" s="1"/>
  <c r="Y18" i="2" s="1"/>
  <c r="U19" i="2"/>
  <c r="W19" i="2" s="1"/>
  <c r="Y19" i="2" s="1"/>
  <c r="U20" i="2"/>
  <c r="W20" i="2" s="1"/>
  <c r="Y20" i="2" s="1"/>
  <c r="U21" i="2"/>
  <c r="W21" i="2" s="1"/>
  <c r="Y21" i="2" s="1"/>
  <c r="U22" i="2"/>
  <c r="W22" i="2" s="1"/>
  <c r="Y22" i="2" s="1"/>
  <c r="U23" i="2"/>
  <c r="W23" i="2" s="1"/>
  <c r="Y23" i="2" s="1"/>
  <c r="U24" i="2"/>
  <c r="W24" i="2" s="1"/>
  <c r="Y24" i="2" s="1"/>
  <c r="U26" i="2"/>
  <c r="AH26" i="2" s="1"/>
  <c r="U27" i="2"/>
  <c r="U28" i="2"/>
  <c r="U29" i="2"/>
  <c r="U30" i="2"/>
  <c r="U31" i="2"/>
  <c r="F25" i="2"/>
  <c r="G25" i="2"/>
  <c r="H25" i="2"/>
  <c r="Q25" i="2"/>
  <c r="Q54" i="2" s="1"/>
  <c r="R25" i="2"/>
  <c r="R54" i="2" s="1"/>
  <c r="S25" i="2"/>
  <c r="T25" i="2"/>
  <c r="T54" i="2" s="1"/>
  <c r="U33" i="2"/>
  <c r="AH33" i="2" s="1"/>
  <c r="U34" i="2"/>
  <c r="U35" i="2"/>
  <c r="U36" i="2"/>
  <c r="U37" i="2"/>
  <c r="U38" i="2"/>
  <c r="U39" i="2"/>
  <c r="U40" i="2"/>
  <c r="AH40" i="2" s="1"/>
  <c r="O25" i="2"/>
  <c r="U46" i="2"/>
  <c r="U47" i="2"/>
  <c r="U48" i="2"/>
  <c r="U49" i="2"/>
  <c r="V51" i="2"/>
  <c r="W47" i="2" l="1"/>
  <c r="Y47" i="2" s="1"/>
  <c r="AH47" i="2"/>
  <c r="W46" i="2"/>
  <c r="Y46" i="2" s="1"/>
  <c r="AH46" i="2"/>
  <c r="W49" i="2"/>
  <c r="Y49" i="2" s="1"/>
  <c r="AH49" i="2"/>
  <c r="W45" i="2"/>
  <c r="Y45" i="2" s="1"/>
  <c r="AH45" i="2"/>
  <c r="W48" i="2"/>
  <c r="Y48" i="2" s="1"/>
  <c r="AH48" i="2"/>
  <c r="W35" i="2"/>
  <c r="Y35" i="2" s="1"/>
  <c r="AH35" i="2"/>
  <c r="W34" i="2"/>
  <c r="Y34" i="2" s="1"/>
  <c r="AH34" i="2"/>
  <c r="W36" i="2"/>
  <c r="Y36" i="2" s="1"/>
  <c r="AH36" i="2"/>
  <c r="W39" i="2"/>
  <c r="Y39" i="2" s="1"/>
  <c r="AH39" i="2"/>
  <c r="W37" i="2"/>
  <c r="Y37" i="2" s="1"/>
  <c r="AH37" i="2"/>
  <c r="W38" i="2"/>
  <c r="Y38" i="2" s="1"/>
  <c r="AH38" i="2"/>
  <c r="W30" i="2"/>
  <c r="Y30" i="2" s="1"/>
  <c r="AH30" i="2"/>
  <c r="W27" i="2"/>
  <c r="Y27" i="2" s="1"/>
  <c r="AH27" i="2"/>
  <c r="O6" i="2"/>
  <c r="O54" i="2"/>
  <c r="W29" i="2"/>
  <c r="Y29" i="2" s="1"/>
  <c r="AH29" i="2"/>
  <c r="S6" i="2"/>
  <c r="S54" i="2"/>
  <c r="W31" i="2"/>
  <c r="Y31" i="2" s="1"/>
  <c r="AH31" i="2"/>
  <c r="W28" i="2"/>
  <c r="Y28" i="2" s="1"/>
  <c r="AH28" i="2"/>
  <c r="H55" i="2"/>
  <c r="T6" i="2"/>
  <c r="W51" i="6"/>
  <c r="Z9" i="6"/>
  <c r="R6" i="2"/>
  <c r="F6" i="2"/>
  <c r="G6" i="2"/>
  <c r="H6" i="2"/>
  <c r="Q6" i="2"/>
  <c r="U42" i="2"/>
  <c r="N14" i="2"/>
  <c r="N9" i="2" s="1"/>
  <c r="M25" i="2"/>
  <c r="M54" i="2" s="1"/>
  <c r="L25" i="2"/>
  <c r="L54" i="2" s="1"/>
  <c r="K25" i="2"/>
  <c r="P25" i="2"/>
  <c r="N25" i="2"/>
  <c r="N54" i="2" s="1"/>
  <c r="J25" i="2"/>
  <c r="J54" i="2" s="1"/>
  <c r="I25" i="2"/>
  <c r="W26" i="2"/>
  <c r="Y26" i="2" s="1"/>
  <c r="T51" i="2"/>
  <c r="U15" i="2"/>
  <c r="W15" i="2" s="1"/>
  <c r="Y15" i="2" s="1"/>
  <c r="W43" i="2"/>
  <c r="Y43" i="2" s="1"/>
  <c r="U32" i="2"/>
  <c r="W33" i="2"/>
  <c r="Y33" i="2" s="1"/>
  <c r="W11" i="2"/>
  <c r="Y11" i="2" s="1"/>
  <c r="W42" i="2" l="1"/>
  <c r="Y42" i="2" s="1"/>
  <c r="AH42" i="2"/>
  <c r="W32" i="2"/>
  <c r="Y32" i="2" s="1"/>
  <c r="AH32" i="2"/>
  <c r="K6" i="2"/>
  <c r="K54" i="2"/>
  <c r="P6" i="2"/>
  <c r="P54" i="2"/>
  <c r="I6" i="2"/>
  <c r="I54" i="2"/>
  <c r="N6" i="2"/>
  <c r="J6" i="2"/>
  <c r="L6" i="2"/>
  <c r="M6" i="2"/>
  <c r="U25" i="2"/>
  <c r="S51" i="2"/>
  <c r="U14" i="2"/>
  <c r="U9" i="2" s="1"/>
  <c r="AA9" i="2" s="1"/>
  <c r="AC9" i="2" s="1"/>
  <c r="Y25" i="2" l="1"/>
  <c r="W25" i="2"/>
  <c r="AA25" i="2"/>
  <c r="AC25" i="2" s="1"/>
  <c r="AF25" i="2"/>
  <c r="W14" i="2"/>
  <c r="U51" i="2"/>
  <c r="W9" i="2" l="1"/>
  <c r="W51" i="2" s="1"/>
  <c r="Y14" i="2"/>
  <c r="Y9" i="2" s="1"/>
</calcChain>
</file>

<file path=xl/sharedStrings.xml><?xml version="1.0" encoding="utf-8"?>
<sst xmlns="http://schemas.openxmlformats.org/spreadsheetml/2006/main" count="497" uniqueCount="125">
  <si>
    <t xml:space="preserve">   ST.   IT.</t>
  </si>
  <si>
    <t xml:space="preserve">I N G R E S O S </t>
  </si>
  <si>
    <t xml:space="preserve">APORTE FISCAL: </t>
  </si>
  <si>
    <t>-  Remuneraciones</t>
  </si>
  <si>
    <t>10</t>
  </si>
  <si>
    <t>SALDO INICIAL DE CAJA</t>
  </si>
  <si>
    <t>G A S T O S</t>
  </si>
  <si>
    <t>21</t>
  </si>
  <si>
    <t>GASTOS EN PERSONAL</t>
  </si>
  <si>
    <t>22</t>
  </si>
  <si>
    <t>BIENES Y SERVICIOS DE CONSUMO</t>
  </si>
  <si>
    <t>23</t>
  </si>
  <si>
    <t>24</t>
  </si>
  <si>
    <t>25</t>
  </si>
  <si>
    <t>TRANSFERENCIAS CORRIENTES</t>
  </si>
  <si>
    <t>INVERSION REAL</t>
  </si>
  <si>
    <t>32</t>
  </si>
  <si>
    <t>33</t>
  </si>
  <si>
    <t>TRANSF. DE CAPITAL</t>
  </si>
  <si>
    <t>SALDO FINAL DE CAJA</t>
  </si>
  <si>
    <t>01</t>
  </si>
  <si>
    <t>06</t>
  </si>
  <si>
    <t>RENTAS DE LA PROPIEDAD</t>
  </si>
  <si>
    <t>07</t>
  </si>
  <si>
    <t>INGRESOS DE OPERACIÓN</t>
  </si>
  <si>
    <t>08</t>
  </si>
  <si>
    <t>OTROS INGRESOS CORRIENTES</t>
  </si>
  <si>
    <t>VENTA DE ACTIVOS NO FINANCIEROS</t>
  </si>
  <si>
    <t>VENTA DE ACTIVOS FINANCIEROS</t>
  </si>
  <si>
    <t>RECUPERACION DE PRESTAMOS</t>
  </si>
  <si>
    <t>INTEGROS AL FISCO</t>
  </si>
  <si>
    <t>03</t>
  </si>
  <si>
    <t>04</t>
  </si>
  <si>
    <t>Vehiculos</t>
  </si>
  <si>
    <t>Mobiliario y Otros</t>
  </si>
  <si>
    <t>Programas Informáticos</t>
  </si>
  <si>
    <t>Equipos Informáticos</t>
  </si>
  <si>
    <t>05</t>
  </si>
  <si>
    <t>Terrenos</t>
  </si>
  <si>
    <t>02</t>
  </si>
  <si>
    <t>PRESTAMOS</t>
  </si>
  <si>
    <t>SERVICIO DE LA DEUDA</t>
  </si>
  <si>
    <t>Estudios Básicos</t>
  </si>
  <si>
    <t>Proyectos</t>
  </si>
  <si>
    <t>09</t>
  </si>
  <si>
    <t>Libre</t>
  </si>
  <si>
    <t>Servicio Deuda</t>
  </si>
  <si>
    <t>Maquinas y Equipos</t>
  </si>
  <si>
    <t>-  Resto</t>
  </si>
  <si>
    <t>SSS</t>
  </si>
  <si>
    <t>TOTAL</t>
  </si>
  <si>
    <t>TRANSF. PARA GASTOS DE CAPITAL</t>
  </si>
  <si>
    <t>PRESTACIONES DE SEG. SOCIAL</t>
  </si>
  <si>
    <t>DGOP</t>
  </si>
  <si>
    <t>FISCALIA</t>
  </si>
  <si>
    <t>DC Y F</t>
  </si>
  <si>
    <t>VIALIDAD</t>
  </si>
  <si>
    <t>DOP</t>
  </si>
  <si>
    <t>AEROP.</t>
  </si>
  <si>
    <t>CONCESIONES</t>
  </si>
  <si>
    <t>PLANEAM.</t>
  </si>
  <si>
    <t>SUBSECRET.</t>
  </si>
  <si>
    <t>DG AGUAS</t>
  </si>
  <si>
    <t>INH</t>
  </si>
  <si>
    <t>MOP</t>
  </si>
  <si>
    <t>ARQUITECT.</t>
  </si>
  <si>
    <t>DOH</t>
  </si>
  <si>
    <t>OTROS GASTOS CORRIENTES</t>
  </si>
  <si>
    <t>ADQUIS. DE ACTIVOS NO FINANCIEROS</t>
  </si>
  <si>
    <t>total mop</t>
  </si>
  <si>
    <t>sin inh y sss</t>
  </si>
  <si>
    <t>11</t>
  </si>
  <si>
    <t>12</t>
  </si>
  <si>
    <t>13</t>
  </si>
  <si>
    <t>15</t>
  </si>
  <si>
    <t>26</t>
  </si>
  <si>
    <t>29</t>
  </si>
  <si>
    <t>31</t>
  </si>
  <si>
    <t>34</t>
  </si>
  <si>
    <t>35</t>
  </si>
  <si>
    <t>A.P.R.</t>
  </si>
  <si>
    <t>02-09</t>
  </si>
  <si>
    <t>02-10</t>
  </si>
  <si>
    <t>02-13</t>
  </si>
  <si>
    <t>02-02</t>
  </si>
  <si>
    <t>02-03</t>
  </si>
  <si>
    <t>02-04</t>
  </si>
  <si>
    <t>02-06</t>
  </si>
  <si>
    <t>02-07</t>
  </si>
  <si>
    <t>02-11</t>
  </si>
  <si>
    <t>02-12</t>
  </si>
  <si>
    <t>01-01</t>
  </si>
  <si>
    <t>04-01</t>
  </si>
  <si>
    <t>05-01</t>
  </si>
  <si>
    <t>07-01</t>
  </si>
  <si>
    <t>ENDEUDAMIENTO</t>
  </si>
  <si>
    <t>99</t>
  </si>
  <si>
    <t>Otros Activos No Financieros</t>
  </si>
  <si>
    <t>Edificios</t>
  </si>
  <si>
    <t>03-01</t>
  </si>
  <si>
    <t>ADQUIS. DE ACTIVOS FINANCIEROS</t>
  </si>
  <si>
    <t xml:space="preserve">Programas  </t>
  </si>
  <si>
    <t>INGRESAR EN PESOS -----NO IMPRIMIR----</t>
  </si>
  <si>
    <t>DG CONCES.</t>
  </si>
  <si>
    <t>02-59</t>
  </si>
  <si>
    <t>02-60</t>
  </si>
  <si>
    <t>02-63</t>
  </si>
  <si>
    <t>02-52</t>
  </si>
  <si>
    <t>02-53</t>
  </si>
  <si>
    <t>02-54</t>
  </si>
  <si>
    <t>02-56</t>
  </si>
  <si>
    <t>02-57</t>
  </si>
  <si>
    <t>02-61</t>
  </si>
  <si>
    <t>02-62</t>
  </si>
  <si>
    <t>01-51</t>
  </si>
  <si>
    <t>03-51</t>
  </si>
  <si>
    <t>04-51</t>
  </si>
  <si>
    <t>suma regular + fet</t>
  </si>
  <si>
    <t>suma regular + FET</t>
  </si>
  <si>
    <t>(Miles de $ 2022)</t>
  </si>
  <si>
    <t>PRESUPUESTO VIGENTE MOP 2022 AL MES DE OCTUBRE (FONDOS FET)</t>
  </si>
  <si>
    <t>PRESUPUESTO EJECUTADO MOP 2022 AL MES DE OCTUBRE (FONDOS FET)</t>
  </si>
  <si>
    <t>PRESUPUESTO EJECUTADO MOP 2022 AL MES DE OCTUBRE</t>
  </si>
  <si>
    <t>PRESUPUESTO VIGENTE MOP 2022 AL MES DE OCTUBRE (FONDOS REGULARES)</t>
  </si>
  <si>
    <t>PRESUPUESTO EJECUTADO MOP 2022 AL MES DE OCTUBRE (FONDOS REGULARES)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</si>
</sst>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General_)"/>
    <numFmt numFmtId="166" formatCode="dd/mm_)"/>
  </numFmts>
  <fonts count="37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Courier"/>
      <family val="3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165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16" applyNumberFormat="0" applyAlignment="0" applyProtection="0"/>
    <xf numFmtId="0" fontId="11" fillId="22" borderId="17" applyNumberFormat="0" applyAlignment="0" applyProtection="0"/>
    <xf numFmtId="0" fontId="12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4" fillId="29" borderId="16" applyNumberFormat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7" fillId="0" borderId="0"/>
    <xf numFmtId="0" fontId="7" fillId="32" borderId="19" applyNumberFormat="0" applyFon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13" fillId="0" borderId="23" applyNumberFormat="0" applyFill="0" applyAlignment="0" applyProtection="0"/>
    <xf numFmtId="0" fontId="23" fillId="0" borderId="24" applyNumberFormat="0" applyFill="0" applyAlignment="0" applyProtection="0"/>
    <xf numFmtId="164" fontId="25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1" fillId="32" borderId="1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124">
    <xf numFmtId="165" fontId="0" fillId="0" borderId="0" xfId="0"/>
    <xf numFmtId="165" fontId="4" fillId="0" borderId="0" xfId="0" applyFont="1"/>
    <xf numFmtId="37" fontId="4" fillId="0" borderId="0" xfId="0" applyNumberFormat="1" applyFont="1"/>
    <xf numFmtId="165" fontId="4" fillId="0" borderId="3" xfId="0" applyFont="1" applyBorder="1"/>
    <xf numFmtId="3" fontId="4" fillId="0" borderId="0" xfId="0" applyNumberFormat="1" applyFont="1"/>
    <xf numFmtId="37" fontId="5" fillId="0" borderId="0" xfId="0" applyNumberFormat="1" applyFont="1"/>
    <xf numFmtId="165" fontId="2" fillId="0" borderId="0" xfId="0" applyFont="1"/>
    <xf numFmtId="37" fontId="4" fillId="0" borderId="2" xfId="0" quotePrefix="1" applyNumberFormat="1" applyFont="1" applyBorder="1" applyAlignment="1">
      <alignment horizontal="center"/>
    </xf>
    <xf numFmtId="3" fontId="6" fillId="0" borderId="9" xfId="0" applyNumberFormat="1" applyFont="1" applyBorder="1"/>
    <xf numFmtId="3" fontId="6" fillId="0" borderId="1" xfId="0" applyNumberFormat="1" applyFont="1" applyBorder="1"/>
    <xf numFmtId="3" fontId="6" fillId="0" borderId="2" xfId="0" applyNumberFormat="1" applyFont="1" applyBorder="1"/>
    <xf numFmtId="165" fontId="4" fillId="0" borderId="1" xfId="0" applyFont="1" applyBorder="1" applyAlignment="1">
      <alignment horizontal="center"/>
    </xf>
    <xf numFmtId="165" fontId="4" fillId="0" borderId="0" xfId="0" applyFont="1" applyAlignment="1">
      <alignment horizontal="left"/>
    </xf>
    <xf numFmtId="165" fontId="3" fillId="0" borderId="1" xfId="0" applyFont="1" applyBorder="1" applyAlignment="1">
      <alignment horizontal="center"/>
    </xf>
    <xf numFmtId="165" fontId="24" fillId="0" borderId="0" xfId="0" applyFont="1"/>
    <xf numFmtId="166" fontId="2" fillId="0" borderId="0" xfId="0" applyNumberFormat="1" applyFont="1"/>
    <xf numFmtId="37" fontId="3" fillId="0" borderId="2" xfId="0" applyNumberFormat="1" applyFont="1" applyBorder="1" applyAlignment="1">
      <alignment horizontal="center"/>
    </xf>
    <xf numFmtId="37" fontId="4" fillId="0" borderId="15" xfId="0" quotePrefix="1" applyNumberFormat="1" applyFont="1" applyBorder="1" applyAlignment="1">
      <alignment horizontal="center"/>
    </xf>
    <xf numFmtId="37" fontId="4" fillId="0" borderId="3" xfId="0" applyNumberFormat="1" applyFont="1" applyBorder="1" applyAlignment="1">
      <alignment horizontal="left"/>
    </xf>
    <xf numFmtId="37" fontId="4" fillId="0" borderId="15" xfId="0" quotePrefix="1" applyNumberFormat="1" applyFont="1" applyBorder="1" applyAlignment="1">
      <alignment horizontal="right"/>
    </xf>
    <xf numFmtId="37" fontId="4" fillId="0" borderId="0" xfId="0" applyNumberFormat="1" applyFont="1" applyAlignment="1">
      <alignment horizontal="left"/>
    </xf>
    <xf numFmtId="165" fontId="4" fillId="0" borderId="3" xfId="0" applyFont="1" applyBorder="1" applyAlignment="1">
      <alignment horizontal="left"/>
    </xf>
    <xf numFmtId="37" fontId="4" fillId="0" borderId="13" xfId="0" quotePrefix="1" applyNumberFormat="1" applyFont="1" applyBorder="1" applyAlignment="1">
      <alignment horizontal="center"/>
    </xf>
    <xf numFmtId="165" fontId="4" fillId="0" borderId="7" xfId="0" applyFont="1" applyBorder="1"/>
    <xf numFmtId="37" fontId="4" fillId="0" borderId="8" xfId="0" applyNumberFormat="1" applyFont="1" applyBorder="1" applyAlignment="1">
      <alignment horizontal="left"/>
    </xf>
    <xf numFmtId="165" fontId="2" fillId="0" borderId="0" xfId="0" applyFont="1" applyAlignment="1">
      <alignment horizontal="left"/>
    </xf>
    <xf numFmtId="37" fontId="2" fillId="0" borderId="0" xfId="0" applyNumberFormat="1" applyFont="1" applyAlignment="1">
      <alignment horizontal="left"/>
    </xf>
    <xf numFmtId="165" fontId="4" fillId="0" borderId="5" xfId="0" applyFont="1" applyBorder="1"/>
    <xf numFmtId="39" fontId="4" fillId="0" borderId="0" xfId="0" applyNumberFormat="1" applyFont="1"/>
    <xf numFmtId="37" fontId="4" fillId="0" borderId="4" xfId="0" quotePrefix="1" applyNumberFormat="1" applyFont="1" applyBorder="1" applyAlignment="1">
      <alignment horizontal="right"/>
    </xf>
    <xf numFmtId="37" fontId="4" fillId="0" borderId="6" xfId="0" applyNumberFormat="1" applyFont="1" applyBorder="1" applyAlignment="1">
      <alignment horizontal="left"/>
    </xf>
    <xf numFmtId="165" fontId="3" fillId="0" borderId="3" xfId="0" applyFont="1" applyBorder="1" applyAlignment="1">
      <alignment vertical="center"/>
    </xf>
    <xf numFmtId="37" fontId="3" fillId="0" borderId="14" xfId="0" applyNumberFormat="1" applyFont="1" applyBorder="1" applyAlignment="1">
      <alignment horizontal="left" vertical="center"/>
    </xf>
    <xf numFmtId="165" fontId="3" fillId="0" borderId="10" xfId="0" applyFont="1" applyBorder="1" applyAlignment="1">
      <alignment vertical="center"/>
    </xf>
    <xf numFmtId="37" fontId="3" fillId="0" borderId="11" xfId="0" applyNumberFormat="1" applyFont="1" applyBorder="1" applyAlignment="1">
      <alignment horizontal="center" vertical="center"/>
    </xf>
    <xf numFmtId="165" fontId="3" fillId="0" borderId="0" xfId="0" applyFont="1" applyAlignment="1">
      <alignment vertical="center"/>
    </xf>
    <xf numFmtId="3" fontId="3" fillId="0" borderId="12" xfId="0" applyNumberFormat="1" applyFont="1" applyBorder="1" applyAlignment="1">
      <alignment vertical="center"/>
    </xf>
    <xf numFmtId="37" fontId="4" fillId="0" borderId="12" xfId="0" applyNumberFormat="1" applyFont="1" applyBorder="1" applyAlignment="1">
      <alignment vertical="center"/>
    </xf>
    <xf numFmtId="37" fontId="4" fillId="0" borderId="0" xfId="0" applyNumberFormat="1" applyFont="1" applyAlignment="1">
      <alignment vertical="center"/>
    </xf>
    <xf numFmtId="165" fontId="4" fillId="0" borderId="0" xfId="0" applyFont="1" applyAlignment="1">
      <alignment vertical="center"/>
    </xf>
    <xf numFmtId="165" fontId="3" fillId="0" borderId="14" xfId="0" applyFont="1" applyBorder="1" applyAlignment="1">
      <alignment vertical="center"/>
    </xf>
    <xf numFmtId="3" fontId="6" fillId="0" borderId="12" xfId="0" applyNumberFormat="1" applyFont="1" applyBorder="1"/>
    <xf numFmtId="37" fontId="5" fillId="34" borderId="0" xfId="0" applyNumberFormat="1" applyFont="1" applyFill="1"/>
    <xf numFmtId="37" fontId="4" fillId="34" borderId="12" xfId="0" applyNumberFormat="1" applyFont="1" applyFill="1" applyBorder="1" applyAlignment="1">
      <alignment vertical="center"/>
    </xf>
    <xf numFmtId="164" fontId="4" fillId="33" borderId="0" xfId="43" applyFont="1" applyFill="1"/>
    <xf numFmtId="165" fontId="4" fillId="33" borderId="0" xfId="0" applyFont="1" applyFill="1"/>
    <xf numFmtId="165" fontId="4" fillId="36" borderId="1" xfId="0" applyFont="1" applyFill="1" applyBorder="1" applyAlignment="1">
      <alignment horizontal="center"/>
    </xf>
    <xf numFmtId="37" fontId="4" fillId="36" borderId="2" xfId="0" quotePrefix="1" applyNumberFormat="1" applyFont="1" applyFill="1" applyBorder="1" applyAlignment="1">
      <alignment horizontal="center"/>
    </xf>
    <xf numFmtId="3" fontId="3" fillId="36" borderId="12" xfId="0" applyNumberFormat="1" applyFont="1" applyFill="1" applyBorder="1" applyAlignment="1">
      <alignment vertical="center"/>
    </xf>
    <xf numFmtId="165" fontId="28" fillId="0" borderId="0" xfId="0" applyFont="1"/>
    <xf numFmtId="165" fontId="29" fillId="0" borderId="0" xfId="0" applyFont="1"/>
    <xf numFmtId="165" fontId="30" fillId="0" borderId="0" xfId="0" applyFont="1" applyAlignment="1">
      <alignment horizontal="left"/>
    </xf>
    <xf numFmtId="165" fontId="30" fillId="0" borderId="0" xfId="0" applyFont="1"/>
    <xf numFmtId="37" fontId="30" fillId="0" borderId="0" xfId="0" applyNumberFormat="1" applyFont="1" applyAlignment="1">
      <alignment horizontal="left"/>
    </xf>
    <xf numFmtId="37" fontId="28" fillId="0" borderId="0" xfId="0" applyNumberFormat="1" applyFont="1" applyAlignment="1">
      <alignment horizontal="left"/>
    </xf>
    <xf numFmtId="164" fontId="28" fillId="0" borderId="0" xfId="43" applyFont="1" applyFill="1"/>
    <xf numFmtId="165" fontId="28" fillId="0" borderId="0" xfId="0" applyFont="1" applyAlignment="1">
      <alignment horizontal="left"/>
    </xf>
    <xf numFmtId="165" fontId="28" fillId="0" borderId="1" xfId="0" applyFont="1" applyBorder="1" applyAlignment="1">
      <alignment horizontal="center"/>
    </xf>
    <xf numFmtId="165" fontId="28" fillId="0" borderId="1" xfId="0" applyFont="1" applyBorder="1" applyAlignment="1">
      <alignment horizontal="center" wrapText="1"/>
    </xf>
    <xf numFmtId="165" fontId="31" fillId="0" borderId="1" xfId="0" applyFont="1" applyBorder="1" applyAlignment="1">
      <alignment horizontal="center"/>
    </xf>
    <xf numFmtId="166" fontId="30" fillId="0" borderId="0" xfId="0" applyNumberFormat="1" applyFont="1"/>
    <xf numFmtId="37" fontId="28" fillId="0" borderId="2" xfId="0" quotePrefix="1" applyNumberFormat="1" applyFont="1" applyBorder="1" applyAlignment="1">
      <alignment horizontal="center"/>
    </xf>
    <xf numFmtId="37" fontId="31" fillId="0" borderId="2" xfId="0" applyNumberFormat="1" applyFont="1" applyBorder="1" applyAlignment="1">
      <alignment horizontal="center"/>
    </xf>
    <xf numFmtId="165" fontId="28" fillId="0" borderId="3" xfId="0" applyFont="1" applyBorder="1"/>
    <xf numFmtId="37" fontId="28" fillId="0" borderId="15" xfId="0" quotePrefix="1" applyNumberFormat="1" applyFont="1" applyBorder="1" applyAlignment="1">
      <alignment horizontal="center"/>
    </xf>
    <xf numFmtId="37" fontId="28" fillId="0" borderId="3" xfId="0" applyNumberFormat="1" applyFont="1" applyBorder="1" applyAlignment="1">
      <alignment horizontal="left"/>
    </xf>
    <xf numFmtId="3" fontId="33" fillId="0" borderId="9" xfId="0" applyNumberFormat="1" applyFont="1" applyBorder="1"/>
    <xf numFmtId="37" fontId="28" fillId="0" borderId="0" xfId="0" applyNumberFormat="1" applyFont="1"/>
    <xf numFmtId="37" fontId="32" fillId="0" borderId="0" xfId="0" applyNumberFormat="1" applyFont="1"/>
    <xf numFmtId="165" fontId="28" fillId="0" borderId="3" xfId="0" applyFont="1" applyBorder="1" applyAlignment="1">
      <alignment horizontal="left"/>
    </xf>
    <xf numFmtId="37" fontId="28" fillId="0" borderId="4" xfId="0" quotePrefix="1" applyNumberFormat="1" applyFont="1" applyBorder="1" applyAlignment="1">
      <alignment horizontal="right"/>
    </xf>
    <xf numFmtId="165" fontId="28" fillId="0" borderId="5" xfId="0" applyFont="1" applyBorder="1"/>
    <xf numFmtId="37" fontId="28" fillId="0" borderId="6" xfId="0" applyNumberFormat="1" applyFont="1" applyBorder="1" applyAlignment="1">
      <alignment horizontal="left"/>
    </xf>
    <xf numFmtId="3" fontId="33" fillId="0" borderId="1" xfId="0" applyNumberFormat="1" applyFont="1" applyBorder="1"/>
    <xf numFmtId="37" fontId="28" fillId="0" borderId="15" xfId="0" quotePrefix="1" applyNumberFormat="1" applyFont="1" applyBorder="1" applyAlignment="1">
      <alignment horizontal="right"/>
    </xf>
    <xf numFmtId="37" fontId="28" fillId="0" borderId="13" xfId="0" quotePrefix="1" applyNumberFormat="1" applyFont="1" applyBorder="1" applyAlignment="1">
      <alignment horizontal="center"/>
    </xf>
    <xf numFmtId="165" fontId="28" fillId="0" borderId="7" xfId="0" applyFont="1" applyBorder="1"/>
    <xf numFmtId="37" fontId="28" fillId="0" borderId="8" xfId="0" applyNumberFormat="1" applyFont="1" applyBorder="1" applyAlignment="1">
      <alignment horizontal="left"/>
    </xf>
    <xf numFmtId="3" fontId="33" fillId="0" borderId="2" xfId="0" applyNumberFormat="1" applyFont="1" applyBorder="1"/>
    <xf numFmtId="3" fontId="28" fillId="0" borderId="0" xfId="0" applyNumberFormat="1" applyFont="1"/>
    <xf numFmtId="39" fontId="28" fillId="0" borderId="0" xfId="0" applyNumberFormat="1" applyFont="1"/>
    <xf numFmtId="165" fontId="31" fillId="0" borderId="3" xfId="0" applyFont="1" applyBorder="1" applyAlignment="1">
      <alignment vertical="center"/>
    </xf>
    <xf numFmtId="37" fontId="31" fillId="0" borderId="14" xfId="0" applyNumberFormat="1" applyFont="1" applyBorder="1" applyAlignment="1">
      <alignment horizontal="left" vertical="center"/>
    </xf>
    <xf numFmtId="165" fontId="31" fillId="0" borderId="10" xfId="0" applyFont="1" applyBorder="1" applyAlignment="1">
      <alignment vertical="center"/>
    </xf>
    <xf numFmtId="37" fontId="31" fillId="0" borderId="11" xfId="0" applyNumberFormat="1" applyFont="1" applyBorder="1" applyAlignment="1">
      <alignment horizontal="center" vertical="center"/>
    </xf>
    <xf numFmtId="165" fontId="31" fillId="0" borderId="0" xfId="0" applyFont="1" applyAlignment="1">
      <alignment vertical="center"/>
    </xf>
    <xf numFmtId="3" fontId="31" fillId="0" borderId="12" xfId="0" applyNumberFormat="1" applyFont="1" applyBorder="1" applyAlignment="1">
      <alignment vertical="center"/>
    </xf>
    <xf numFmtId="37" fontId="28" fillId="0" borderId="15" xfId="0" applyNumberFormat="1" applyFont="1" applyBorder="1" applyAlignment="1">
      <alignment vertical="center"/>
    </xf>
    <xf numFmtId="37" fontId="28" fillId="0" borderId="11" xfId="0" applyNumberFormat="1" applyFont="1" applyBorder="1" applyAlignment="1">
      <alignment vertical="center"/>
    </xf>
    <xf numFmtId="37" fontId="28" fillId="0" borderId="0" xfId="0" applyNumberFormat="1" applyFont="1" applyAlignment="1">
      <alignment vertical="center"/>
    </xf>
    <xf numFmtId="165" fontId="28" fillId="0" borderId="0" xfId="0" applyFont="1" applyAlignment="1">
      <alignment vertical="center"/>
    </xf>
    <xf numFmtId="165" fontId="34" fillId="0" borderId="3" xfId="0" applyFont="1" applyBorder="1" applyAlignment="1">
      <alignment vertical="center"/>
    </xf>
    <xf numFmtId="37" fontId="34" fillId="0" borderId="14" xfId="0" applyNumberFormat="1" applyFont="1" applyBorder="1" applyAlignment="1">
      <alignment horizontal="left" vertical="center"/>
    </xf>
    <xf numFmtId="165" fontId="34" fillId="0" borderId="10" xfId="0" applyFont="1" applyBorder="1" applyAlignment="1">
      <alignment vertical="center"/>
    </xf>
    <xf numFmtId="37" fontId="34" fillId="0" borderId="11" xfId="0" applyNumberFormat="1" applyFont="1" applyBorder="1" applyAlignment="1">
      <alignment horizontal="center" vertical="center"/>
    </xf>
    <xf numFmtId="165" fontId="34" fillId="0" borderId="0" xfId="0" applyFont="1" applyAlignment="1">
      <alignment vertical="center"/>
    </xf>
    <xf numFmtId="3" fontId="34" fillId="0" borderId="12" xfId="0" applyNumberFormat="1" applyFont="1" applyBorder="1" applyAlignment="1">
      <alignment vertical="center"/>
    </xf>
    <xf numFmtId="37" fontId="35" fillId="0" borderId="15" xfId="0" applyNumberFormat="1" applyFont="1" applyBorder="1" applyAlignment="1">
      <alignment vertical="center"/>
    </xf>
    <xf numFmtId="37" fontId="35" fillId="0" borderId="11" xfId="0" applyNumberFormat="1" applyFont="1" applyBorder="1" applyAlignment="1">
      <alignment vertical="center"/>
    </xf>
    <xf numFmtId="37" fontId="35" fillId="0" borderId="0" xfId="0" applyNumberFormat="1" applyFont="1" applyAlignment="1">
      <alignment vertical="center"/>
    </xf>
    <xf numFmtId="165" fontId="35" fillId="0" borderId="0" xfId="0" applyFont="1" applyAlignment="1">
      <alignment vertical="center"/>
    </xf>
    <xf numFmtId="165" fontId="34" fillId="0" borderId="14" xfId="0" applyFont="1" applyBorder="1" applyAlignment="1">
      <alignment vertical="center"/>
    </xf>
    <xf numFmtId="37" fontId="35" fillId="0" borderId="12" xfId="0" applyNumberFormat="1" applyFont="1" applyBorder="1" applyAlignment="1">
      <alignment vertical="center"/>
    </xf>
    <xf numFmtId="165" fontId="35" fillId="0" borderId="0" xfId="0" applyFont="1"/>
    <xf numFmtId="37" fontId="28" fillId="0" borderId="15" xfId="0" applyNumberFormat="1" applyFont="1" applyBorder="1"/>
    <xf numFmtId="37" fontId="35" fillId="34" borderId="0" xfId="0" applyNumberFormat="1" applyFont="1" applyFill="1"/>
    <xf numFmtId="37" fontId="32" fillId="34" borderId="0" xfId="0" applyNumberFormat="1" applyFont="1" applyFill="1"/>
    <xf numFmtId="37" fontId="35" fillId="0" borderId="0" xfId="0" applyNumberFormat="1" applyFont="1"/>
    <xf numFmtId="3" fontId="33" fillId="33" borderId="0" xfId="0" applyNumberFormat="1" applyFont="1" applyFill="1"/>
    <xf numFmtId="37" fontId="32" fillId="33" borderId="0" xfId="0" applyNumberFormat="1" applyFont="1" applyFill="1"/>
    <xf numFmtId="3" fontId="33" fillId="0" borderId="12" xfId="0" applyNumberFormat="1" applyFont="1" applyBorder="1"/>
    <xf numFmtId="165" fontId="36" fillId="0" borderId="0" xfId="0" applyFont="1"/>
    <xf numFmtId="37" fontId="28" fillId="0" borderId="12" xfId="0" applyNumberFormat="1" applyFont="1" applyBorder="1" applyAlignment="1">
      <alignment vertical="center"/>
    </xf>
    <xf numFmtId="37" fontId="28" fillId="33" borderId="0" xfId="0" applyNumberFormat="1" applyFont="1" applyFill="1"/>
    <xf numFmtId="37" fontId="28" fillId="35" borderId="0" xfId="0" applyNumberFormat="1" applyFont="1" applyFill="1"/>
    <xf numFmtId="165" fontId="31" fillId="0" borderId="14" xfId="0" applyFont="1" applyBorder="1" applyAlignment="1">
      <alignment vertical="center"/>
    </xf>
    <xf numFmtId="164" fontId="28" fillId="0" borderId="0" xfId="43" applyFont="1" applyFill="1" applyBorder="1"/>
    <xf numFmtId="37" fontId="28" fillId="0" borderId="14" xfId="0" applyNumberFormat="1" applyFont="1" applyBorder="1" applyAlignment="1">
      <alignment vertical="center"/>
    </xf>
    <xf numFmtId="165" fontId="31" fillId="0" borderId="0" xfId="0" applyFont="1"/>
    <xf numFmtId="165" fontId="28" fillId="0" borderId="0" xfId="0" applyFont="1" applyAlignment="1">
      <alignment horizontal="center"/>
    </xf>
    <xf numFmtId="165" fontId="31" fillId="0" borderId="0" xfId="0" applyFont="1" applyAlignment="1">
      <alignment horizontal="center"/>
    </xf>
    <xf numFmtId="165" fontId="30" fillId="0" borderId="0" xfId="0" applyFont="1" applyAlignment="1">
      <alignment horizontal="center"/>
    </xf>
    <xf numFmtId="165" fontId="24" fillId="33" borderId="0" xfId="0" applyFont="1" applyFill="1" applyAlignment="1">
      <alignment horizontal="center"/>
    </xf>
    <xf numFmtId="165" fontId="31" fillId="0" borderId="0" xfId="0" applyFont="1" applyAlignment="1"/>
  </cellXfs>
  <cellStyles count="66">
    <cellStyle name="20% - Énfasis1" xfId="1" builtinId="30" customBuiltin="1"/>
    <cellStyle name="20% - Énfasis1 2" xfId="48"/>
    <cellStyle name="20% - Énfasis2" xfId="2" builtinId="34" customBuiltin="1"/>
    <cellStyle name="20% - Énfasis2 2" xfId="51"/>
    <cellStyle name="20% - Énfasis3" xfId="3" builtinId="38" customBuiltin="1"/>
    <cellStyle name="20% - Énfasis3 2" xfId="54"/>
    <cellStyle name="20% - Énfasis4" xfId="4" builtinId="42" customBuiltin="1"/>
    <cellStyle name="20% - Énfasis4 2" xfId="57"/>
    <cellStyle name="20% - Énfasis5" xfId="5" builtinId="46" customBuiltin="1"/>
    <cellStyle name="20% - Énfasis5 2" xfId="60"/>
    <cellStyle name="20% - Énfasis6" xfId="6" builtinId="50" customBuiltin="1"/>
    <cellStyle name="20% - Énfasis6 2" xfId="63"/>
    <cellStyle name="40% - Énfasis1" xfId="7" builtinId="31" customBuiltin="1"/>
    <cellStyle name="40% - Énfasis1 2" xfId="49"/>
    <cellStyle name="40% - Énfasis2" xfId="8" builtinId="35" customBuiltin="1"/>
    <cellStyle name="40% - Énfasis2 2" xfId="52"/>
    <cellStyle name="40% - Énfasis3" xfId="9" builtinId="39" customBuiltin="1"/>
    <cellStyle name="40% - Énfasis3 2" xfId="55"/>
    <cellStyle name="40% - Énfasis4" xfId="10" builtinId="43" customBuiltin="1"/>
    <cellStyle name="40% - Énfasis4 2" xfId="58"/>
    <cellStyle name="40% - Énfasis5" xfId="11" builtinId="47" customBuiltin="1"/>
    <cellStyle name="40% - Énfasis5 2" xfId="61"/>
    <cellStyle name="40% - Énfasis6" xfId="12" builtinId="51" customBuiltin="1"/>
    <cellStyle name="40% - Énfasis6 2" xfId="64"/>
    <cellStyle name="60% - Énfasis1" xfId="13" builtinId="32" customBuiltin="1"/>
    <cellStyle name="60% - Énfasis1 2" xfId="50"/>
    <cellStyle name="60% - Énfasis2" xfId="14" builtinId="36" customBuiltin="1"/>
    <cellStyle name="60% - Énfasis2 2" xfId="53"/>
    <cellStyle name="60% - Énfasis3" xfId="15" builtinId="40" customBuiltin="1"/>
    <cellStyle name="60% - Énfasis3 2" xfId="56"/>
    <cellStyle name="60% - Énfasis4" xfId="16" builtinId="44" customBuiltin="1"/>
    <cellStyle name="60% - Énfasis4 2" xfId="59"/>
    <cellStyle name="60% - Énfasis5" xfId="17" builtinId="48" customBuiltin="1"/>
    <cellStyle name="60% - Énfasis5 2" xfId="62"/>
    <cellStyle name="60% - Énfasis6" xfId="18" builtinId="52" customBuiltin="1"/>
    <cellStyle name="60% - Énfasis6 2" xfId="65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" xfId="43" builtinId="6"/>
    <cellStyle name="Neutral" xfId="32" builtinId="28" customBuiltin="1"/>
    <cellStyle name="Neutral 2" xfId="46"/>
    <cellStyle name="Normal" xfId="0" builtinId="0"/>
    <cellStyle name="Normal 2" xfId="33"/>
    <cellStyle name="Normal 3" xfId="44"/>
    <cellStyle name="Notas 2" xfId="34"/>
    <cellStyle name="Notas 3" xfId="47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ítulo 4" xfId="45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1064" name="2 Imagen" descr="logo-mop.gif">
          <a:extLst>
            <a:ext uri="{FF2B5EF4-FFF2-40B4-BE49-F238E27FC236}">
              <a16:creationId xmlns="" xmlns:a16="http://schemas.microsoft.com/office/drawing/2014/main" id="{00000000-0008-0000-02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91"/>
  <sheetViews>
    <sheetView tabSelected="1" zoomScale="60" zoomScaleNormal="60" workbookViewId="0">
      <selection activeCell="K2" sqref="K2:P2"/>
    </sheetView>
  </sheetViews>
  <sheetFormatPr baseColWidth="10" defaultColWidth="9.625" defaultRowHeight="18" customHeight="1" x14ac:dyDescent="0.25"/>
  <cols>
    <col min="1" max="1" width="2.25" style="49" customWidth="1"/>
    <col min="2" max="2" width="7.25" style="49" customWidth="1"/>
    <col min="3" max="3" width="0.875" style="49" customWidth="1"/>
    <col min="4" max="4" width="39.5" style="49" customWidth="1"/>
    <col min="5" max="5" width="2.5" style="49" customWidth="1"/>
    <col min="6" max="6" width="13.5" style="49" customWidth="1"/>
    <col min="7" max="7" width="14.25" style="49" bestFit="1" customWidth="1"/>
    <col min="8" max="8" width="13.25" style="49" customWidth="1"/>
    <col min="9" max="9" width="14.5" style="49" customWidth="1"/>
    <col min="10" max="10" width="17.625" style="49" bestFit="1" customWidth="1"/>
    <col min="11" max="11" width="18.125" style="49" customWidth="1"/>
    <col min="12" max="13" width="15.875" style="49" bestFit="1" customWidth="1"/>
    <col min="14" max="14" width="15.875" style="49" customWidth="1"/>
    <col min="15" max="15" width="17.625" style="49" bestFit="1" customWidth="1"/>
    <col min="16" max="16" width="14.75" style="49" customWidth="1"/>
    <col min="17" max="17" width="16.375" style="49" customWidth="1"/>
    <col min="18" max="18" width="15.875" style="49" bestFit="1" customWidth="1"/>
    <col min="19" max="19" width="13.125" style="49" customWidth="1"/>
    <col min="20" max="20" width="15.25" style="49" customWidth="1"/>
    <col min="21" max="21" width="18.75" style="49" customWidth="1"/>
    <col min="22" max="22" width="2.5" style="49" hidden="1" customWidth="1"/>
    <col min="23" max="23" width="18.375" style="49" hidden="1" customWidth="1"/>
    <col min="24" max="24" width="19.125" style="49" hidden="1" customWidth="1"/>
    <col min="25" max="25" width="17.125" style="49" hidden="1" customWidth="1"/>
    <col min="26" max="26" width="9.625" style="49" customWidth="1"/>
    <col min="27" max="27" width="16.75" style="49" customWidth="1"/>
    <col min="28" max="31" width="9.625" style="49" customWidth="1"/>
    <col min="32" max="32" width="10.875" style="49" bestFit="1" customWidth="1"/>
    <col min="33" max="16384" width="9.625" style="49"/>
  </cols>
  <sheetData>
    <row r="1" spans="1:34" ht="18" customHeight="1" x14ac:dyDescent="0.25">
      <c r="O1" s="50"/>
    </row>
    <row r="2" spans="1:34" ht="18" customHeight="1" x14ac:dyDescent="0.25">
      <c r="B2" s="51"/>
      <c r="K2" s="120" t="s">
        <v>120</v>
      </c>
      <c r="L2" s="120"/>
      <c r="M2" s="120"/>
      <c r="N2" s="120"/>
      <c r="O2" s="120"/>
      <c r="P2" s="120"/>
    </row>
    <row r="3" spans="1:34" ht="18" customHeight="1" x14ac:dyDescent="0.25">
      <c r="B3" s="51"/>
      <c r="F3" s="52"/>
      <c r="G3" s="52"/>
      <c r="H3" s="52"/>
      <c r="I3" s="52"/>
      <c r="J3" s="52"/>
      <c r="K3" s="52"/>
      <c r="L3" s="52" t="s">
        <v>119</v>
      </c>
      <c r="M3" s="52"/>
      <c r="N3" s="52"/>
      <c r="O3" s="52"/>
      <c r="P3" s="52"/>
      <c r="Q3" s="52"/>
      <c r="R3" s="52"/>
      <c r="S3" s="52"/>
      <c r="T3" s="52"/>
      <c r="U3" s="52"/>
    </row>
    <row r="4" spans="1:34" ht="18" customHeight="1" x14ac:dyDescent="0.25">
      <c r="B4" s="53"/>
      <c r="S4" s="50"/>
      <c r="T4" s="50"/>
      <c r="U4" s="50"/>
    </row>
    <row r="5" spans="1:34" ht="18" customHeight="1" x14ac:dyDescent="0.25">
      <c r="B5" s="53"/>
      <c r="S5" s="50"/>
      <c r="T5" s="50"/>
      <c r="U5" s="50"/>
    </row>
    <row r="6" spans="1:34" ht="18" customHeight="1" x14ac:dyDescent="0.25">
      <c r="B6" s="54"/>
      <c r="F6" s="55">
        <f>+F9-F13</f>
        <v>0</v>
      </c>
      <c r="G6" s="55">
        <f t="shared" ref="G6:R6" si="0">+G9-G13</f>
        <v>0</v>
      </c>
      <c r="H6" s="55">
        <f t="shared" si="0"/>
        <v>0</v>
      </c>
      <c r="I6" s="55">
        <f t="shared" si="0"/>
        <v>0</v>
      </c>
      <c r="J6" s="55">
        <f t="shared" si="0"/>
        <v>0</v>
      </c>
      <c r="K6" s="55">
        <f t="shared" si="0"/>
        <v>0</v>
      </c>
      <c r="L6" s="55">
        <f t="shared" si="0"/>
        <v>0</v>
      </c>
      <c r="M6" s="55">
        <f t="shared" si="0"/>
        <v>0</v>
      </c>
      <c r="N6" s="55">
        <f t="shared" si="0"/>
        <v>0</v>
      </c>
      <c r="O6" s="55">
        <f t="shared" si="0"/>
        <v>0</v>
      </c>
      <c r="P6" s="55">
        <f t="shared" si="0"/>
        <v>0</v>
      </c>
      <c r="Q6" s="55">
        <f t="shared" si="0"/>
        <v>0</v>
      </c>
      <c r="R6" s="55">
        <f t="shared" si="0"/>
        <v>0</v>
      </c>
    </row>
    <row r="7" spans="1:34" ht="18" customHeight="1" x14ac:dyDescent="0.25">
      <c r="B7" s="56"/>
      <c r="F7" s="57" t="s">
        <v>53</v>
      </c>
      <c r="G7" s="57" t="s">
        <v>54</v>
      </c>
      <c r="H7" s="57" t="s">
        <v>55</v>
      </c>
      <c r="I7" s="57" t="s">
        <v>65</v>
      </c>
      <c r="J7" s="57" t="s">
        <v>66</v>
      </c>
      <c r="K7" s="57" t="s">
        <v>56</v>
      </c>
      <c r="L7" s="57" t="s">
        <v>57</v>
      </c>
      <c r="M7" s="57" t="s">
        <v>58</v>
      </c>
      <c r="N7" s="57" t="s">
        <v>60</v>
      </c>
      <c r="O7" s="57" t="s">
        <v>80</v>
      </c>
      <c r="P7" s="57" t="s">
        <v>61</v>
      </c>
      <c r="Q7" s="58" t="s">
        <v>103</v>
      </c>
      <c r="R7" s="57" t="s">
        <v>62</v>
      </c>
      <c r="S7" s="57" t="s">
        <v>63</v>
      </c>
      <c r="T7" s="57" t="s">
        <v>49</v>
      </c>
      <c r="U7" s="59" t="s">
        <v>50</v>
      </c>
      <c r="W7" s="49" t="s">
        <v>69</v>
      </c>
    </row>
    <row r="8" spans="1:34" ht="18" customHeight="1" x14ac:dyDescent="0.25">
      <c r="B8" s="60"/>
      <c r="F8" s="61" t="s">
        <v>104</v>
      </c>
      <c r="G8" s="61" t="s">
        <v>105</v>
      </c>
      <c r="H8" s="61" t="s">
        <v>106</v>
      </c>
      <c r="I8" s="61" t="s">
        <v>107</v>
      </c>
      <c r="J8" s="61" t="s">
        <v>108</v>
      </c>
      <c r="K8" s="61" t="s">
        <v>109</v>
      </c>
      <c r="L8" s="61" t="s">
        <v>110</v>
      </c>
      <c r="M8" s="61" t="s">
        <v>111</v>
      </c>
      <c r="N8" s="61" t="s">
        <v>112</v>
      </c>
      <c r="O8" s="61" t="s">
        <v>113</v>
      </c>
      <c r="P8" s="61" t="s">
        <v>114</v>
      </c>
      <c r="Q8" s="61" t="s">
        <v>115</v>
      </c>
      <c r="R8" s="61" t="s">
        <v>116</v>
      </c>
      <c r="S8" s="61" t="s">
        <v>93</v>
      </c>
      <c r="T8" s="61" t="s">
        <v>94</v>
      </c>
      <c r="U8" s="62" t="s">
        <v>64</v>
      </c>
      <c r="W8" s="49" t="s">
        <v>70</v>
      </c>
    </row>
    <row r="9" spans="1:34" s="100" customFormat="1" ht="24.95" customHeight="1" x14ac:dyDescent="0.15">
      <c r="A9" s="91"/>
      <c r="B9" s="92" t="s">
        <v>0</v>
      </c>
      <c r="C9" s="93"/>
      <c r="D9" s="94" t="s">
        <v>1</v>
      </c>
      <c r="E9" s="95"/>
      <c r="F9" s="96">
        <f>+SUM(F11:F12)</f>
        <v>424294</v>
      </c>
      <c r="G9" s="96">
        <f t="shared" ref="G9:T9" si="1">+SUM(G11:G12)</f>
        <v>213494</v>
      </c>
      <c r="H9" s="96">
        <f t="shared" si="1"/>
        <v>240634</v>
      </c>
      <c r="I9" s="96">
        <f t="shared" si="1"/>
        <v>5799386</v>
      </c>
      <c r="J9" s="96">
        <f t="shared" si="1"/>
        <v>132181560</v>
      </c>
      <c r="K9" s="96">
        <f t="shared" si="1"/>
        <v>634168633</v>
      </c>
      <c r="L9" s="96">
        <f t="shared" si="1"/>
        <v>24595843</v>
      </c>
      <c r="M9" s="96">
        <f t="shared" si="1"/>
        <v>63286684</v>
      </c>
      <c r="N9" s="96">
        <f t="shared" si="1"/>
        <v>181282</v>
      </c>
      <c r="O9" s="96">
        <f t="shared" si="1"/>
        <v>144434399</v>
      </c>
      <c r="P9" s="96">
        <f t="shared" si="1"/>
        <v>299117</v>
      </c>
      <c r="Q9" s="96">
        <f t="shared" si="1"/>
        <v>11877880</v>
      </c>
      <c r="R9" s="96">
        <f t="shared" si="1"/>
        <v>14306947</v>
      </c>
      <c r="S9" s="96">
        <f t="shared" si="1"/>
        <v>0</v>
      </c>
      <c r="T9" s="96">
        <f t="shared" si="1"/>
        <v>0</v>
      </c>
      <c r="U9" s="96">
        <f>SUM(U11,U12)</f>
        <v>1032010153</v>
      </c>
      <c r="V9" s="97"/>
      <c r="W9" s="98" t="e">
        <f>SUM(#REF!,#REF!,#REF!,#REF!,#REF!,#REF!,#REF!,W10,W11,W12,#REF!)</f>
        <v>#REF!</v>
      </c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34" ht="22.5" customHeight="1" x14ac:dyDescent="0.35">
      <c r="A10" s="63"/>
      <c r="B10" s="64"/>
      <c r="D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>
        <f t="shared" ref="U10:U11" si="2">SUM(F10:T10)</f>
        <v>0</v>
      </c>
      <c r="V10" s="67"/>
      <c r="W10" s="68">
        <f t="shared" ref="W10:W29" si="3">+U10-T10-S10</f>
        <v>0</v>
      </c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</row>
    <row r="11" spans="1:34" ht="22.5" customHeight="1" x14ac:dyDescent="0.35">
      <c r="A11" s="63"/>
      <c r="B11" s="64" t="s">
        <v>73</v>
      </c>
      <c r="D11" s="65" t="s">
        <v>51</v>
      </c>
      <c r="F11" s="66">
        <v>423988</v>
      </c>
      <c r="G11" s="66">
        <v>210410</v>
      </c>
      <c r="H11" s="66">
        <v>240634</v>
      </c>
      <c r="I11" s="66">
        <v>5686460</v>
      </c>
      <c r="J11" s="66">
        <v>120609685</v>
      </c>
      <c r="K11" s="66">
        <v>581829225</v>
      </c>
      <c r="L11" s="66">
        <v>23172423</v>
      </c>
      <c r="M11" s="66">
        <v>55033938</v>
      </c>
      <c r="N11" s="66">
        <v>175898</v>
      </c>
      <c r="O11" s="66">
        <v>129907392</v>
      </c>
      <c r="P11" s="66">
        <v>26309</v>
      </c>
      <c r="Q11" s="66">
        <v>11877880</v>
      </c>
      <c r="R11" s="66">
        <v>13560723</v>
      </c>
      <c r="S11" s="66"/>
      <c r="T11" s="66"/>
      <c r="U11" s="66">
        <f t="shared" si="2"/>
        <v>942754965</v>
      </c>
      <c r="V11" s="67"/>
      <c r="W11" s="68">
        <f t="shared" si="3"/>
        <v>942754965</v>
      </c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22.5" customHeight="1" x14ac:dyDescent="0.35">
      <c r="A12" s="63"/>
      <c r="B12" s="64" t="s">
        <v>74</v>
      </c>
      <c r="D12" s="65" t="s">
        <v>5</v>
      </c>
      <c r="F12" s="66">
        <v>306</v>
      </c>
      <c r="G12" s="66">
        <v>3084</v>
      </c>
      <c r="H12" s="66">
        <v>0</v>
      </c>
      <c r="I12" s="66">
        <v>112926</v>
      </c>
      <c r="J12" s="66">
        <v>11571875</v>
      </c>
      <c r="K12" s="66">
        <v>52339408</v>
      </c>
      <c r="L12" s="66">
        <v>1423420</v>
      </c>
      <c r="M12" s="66">
        <v>8252746</v>
      </c>
      <c r="N12" s="66">
        <v>5384</v>
      </c>
      <c r="O12" s="66">
        <v>14527007</v>
      </c>
      <c r="P12" s="66">
        <v>272808</v>
      </c>
      <c r="Q12" s="66">
        <v>0</v>
      </c>
      <c r="R12" s="66">
        <v>746224</v>
      </c>
      <c r="S12" s="66"/>
      <c r="T12" s="66"/>
      <c r="U12" s="66">
        <f t="shared" ref="U12" si="4">SUM(F12:T12)</f>
        <v>89255188</v>
      </c>
      <c r="V12" s="67"/>
      <c r="W12" s="68">
        <f t="shared" si="3"/>
        <v>89255188</v>
      </c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s="100" customFormat="1" ht="24.95" customHeight="1" x14ac:dyDescent="0.15">
      <c r="A13" s="91"/>
      <c r="B13" s="101"/>
      <c r="C13" s="93"/>
      <c r="D13" s="94" t="s">
        <v>6</v>
      </c>
      <c r="E13" s="95"/>
      <c r="F13" s="96">
        <f t="shared" ref="F13:U13" si="5">SUM(F14,F15,F16,F25,F29)</f>
        <v>424294</v>
      </c>
      <c r="G13" s="96">
        <f t="shared" si="5"/>
        <v>213494</v>
      </c>
      <c r="H13" s="96">
        <f t="shared" si="5"/>
        <v>240634</v>
      </c>
      <c r="I13" s="96">
        <f t="shared" si="5"/>
        <v>5799386</v>
      </c>
      <c r="J13" s="96">
        <f t="shared" si="5"/>
        <v>132181560</v>
      </c>
      <c r="K13" s="96">
        <f t="shared" si="5"/>
        <v>634168633</v>
      </c>
      <c r="L13" s="96">
        <f t="shared" si="5"/>
        <v>24595843</v>
      </c>
      <c r="M13" s="96">
        <f t="shared" si="5"/>
        <v>63286684</v>
      </c>
      <c r="N13" s="96">
        <f t="shared" si="5"/>
        <v>181282</v>
      </c>
      <c r="O13" s="96">
        <f t="shared" si="5"/>
        <v>144434399</v>
      </c>
      <c r="P13" s="96">
        <f t="shared" si="5"/>
        <v>299117</v>
      </c>
      <c r="Q13" s="96">
        <f t="shared" si="5"/>
        <v>11877880</v>
      </c>
      <c r="R13" s="96">
        <f t="shared" si="5"/>
        <v>14306947</v>
      </c>
      <c r="S13" s="96">
        <f t="shared" si="5"/>
        <v>0</v>
      </c>
      <c r="T13" s="96">
        <f t="shared" si="5"/>
        <v>0</v>
      </c>
      <c r="U13" s="96">
        <f t="shared" si="5"/>
        <v>1032010153</v>
      </c>
      <c r="V13" s="99"/>
      <c r="W13" s="102" t="e">
        <f>SUM(W14,W15,#REF!,#REF!,#REF!,#REF!,W16,W25:W25,#REF!,#REF!,#REF!,W29)</f>
        <v>#REF!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</row>
    <row r="14" spans="1:34" ht="22.5" customHeight="1" x14ac:dyDescent="0.35">
      <c r="A14" s="63"/>
      <c r="B14" s="64" t="s">
        <v>7</v>
      </c>
      <c r="D14" s="65" t="s">
        <v>8</v>
      </c>
      <c r="F14" s="66">
        <v>199464</v>
      </c>
      <c r="G14" s="66">
        <v>195928</v>
      </c>
      <c r="H14" s="66">
        <v>222015</v>
      </c>
      <c r="I14" s="66">
        <v>285858</v>
      </c>
      <c r="J14" s="66">
        <v>1240345</v>
      </c>
      <c r="K14" s="66">
        <v>7016304</v>
      </c>
      <c r="L14" s="66">
        <v>634783</v>
      </c>
      <c r="M14" s="66">
        <v>484414</v>
      </c>
      <c r="N14" s="66">
        <v>164864</v>
      </c>
      <c r="O14" s="66"/>
      <c r="P14" s="66">
        <v>26309</v>
      </c>
      <c r="Q14" s="66"/>
      <c r="R14" s="66">
        <v>968660</v>
      </c>
      <c r="S14" s="66"/>
      <c r="T14" s="66"/>
      <c r="U14" s="66">
        <f t="shared" ref="U14:U15" si="6">SUM(F14:T14)</f>
        <v>11438944</v>
      </c>
      <c r="V14" s="67"/>
      <c r="W14" s="68">
        <f t="shared" si="3"/>
        <v>11438944</v>
      </c>
      <c r="X14" s="67"/>
      <c r="Y14" s="67">
        <f>+U14/1000</f>
        <v>11438.944</v>
      </c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22.5" customHeight="1" x14ac:dyDescent="0.35">
      <c r="A15" s="63"/>
      <c r="B15" s="64" t="s">
        <v>9</v>
      </c>
      <c r="D15" s="65" t="s">
        <v>10</v>
      </c>
      <c r="F15" s="66">
        <v>211560</v>
      </c>
      <c r="G15" s="66">
        <v>14482</v>
      </c>
      <c r="H15" s="66">
        <v>18619</v>
      </c>
      <c r="I15" s="66">
        <v>45516</v>
      </c>
      <c r="J15" s="66">
        <v>113092</v>
      </c>
      <c r="K15" s="66">
        <v>918471</v>
      </c>
      <c r="L15" s="66">
        <v>30342</v>
      </c>
      <c r="M15" s="66">
        <v>48464.000000000007</v>
      </c>
      <c r="N15" s="66">
        <v>11034</v>
      </c>
      <c r="O15" s="66"/>
      <c r="P15" s="66"/>
      <c r="Q15" s="66">
        <v>104979</v>
      </c>
      <c r="R15" s="66">
        <v>697262.00000000012</v>
      </c>
      <c r="S15" s="66"/>
      <c r="T15" s="66"/>
      <c r="U15" s="66">
        <f t="shared" si="6"/>
        <v>2213821</v>
      </c>
      <c r="V15" s="67"/>
      <c r="W15" s="68">
        <f t="shared" si="3"/>
        <v>2213821</v>
      </c>
      <c r="X15" s="67"/>
      <c r="Y15" s="67">
        <f t="shared" ref="Y15:Y29" si="7">+U15/1000</f>
        <v>2213.8209999999999</v>
      </c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34" ht="22.5" customHeight="1" x14ac:dyDescent="0.35">
      <c r="A16" s="63"/>
      <c r="B16" s="64" t="s">
        <v>76</v>
      </c>
      <c r="D16" s="69" t="s">
        <v>68</v>
      </c>
      <c r="F16" s="66">
        <f t="shared" ref="F16:R16" si="8">SUM(F17:F23)</f>
        <v>12964</v>
      </c>
      <c r="G16" s="66">
        <f t="shared" si="8"/>
        <v>0</v>
      </c>
      <c r="H16" s="66">
        <f t="shared" si="8"/>
        <v>0</v>
      </c>
      <c r="I16" s="66">
        <f t="shared" si="8"/>
        <v>193140</v>
      </c>
      <c r="J16" s="66">
        <f t="shared" si="8"/>
        <v>290232</v>
      </c>
      <c r="K16" s="66">
        <f t="shared" si="8"/>
        <v>5337972</v>
      </c>
      <c r="L16" s="66">
        <f>SUM(L17:L24)</f>
        <v>1044000</v>
      </c>
      <c r="M16" s="66">
        <f>SUM(M17:M24)</f>
        <v>0</v>
      </c>
      <c r="N16" s="66">
        <f t="shared" si="8"/>
        <v>0</v>
      </c>
      <c r="O16" s="66">
        <f>SUM(O17:O23)</f>
        <v>97092</v>
      </c>
      <c r="P16" s="66">
        <f t="shared" si="8"/>
        <v>0</v>
      </c>
      <c r="Q16" s="66">
        <f>SUM(Q17:Q23)</f>
        <v>0</v>
      </c>
      <c r="R16" s="66">
        <f t="shared" si="8"/>
        <v>1187842</v>
      </c>
      <c r="S16" s="66">
        <f>SUM(S17:S23)</f>
        <v>0</v>
      </c>
      <c r="T16" s="66">
        <f>SUM(T17:T23)</f>
        <v>0</v>
      </c>
      <c r="U16" s="66">
        <f>SUM(U17:U24)</f>
        <v>8163242</v>
      </c>
      <c r="V16" s="67"/>
      <c r="W16" s="68">
        <f t="shared" si="3"/>
        <v>8163242</v>
      </c>
      <c r="X16" s="67"/>
      <c r="Y16" s="67">
        <f t="shared" si="7"/>
        <v>8163.2420000000002</v>
      </c>
      <c r="Z16" s="67"/>
      <c r="AA16" s="67"/>
      <c r="AB16" s="67"/>
      <c r="AC16" s="67"/>
      <c r="AD16" s="67"/>
      <c r="AE16" s="67"/>
      <c r="AF16" s="67"/>
      <c r="AG16" s="67"/>
      <c r="AH16" s="67"/>
    </row>
    <row r="17" spans="1:34" ht="22.5" customHeight="1" x14ac:dyDescent="0.35">
      <c r="A17" s="63"/>
      <c r="B17" s="70" t="s">
        <v>20</v>
      </c>
      <c r="C17" s="71"/>
      <c r="D17" s="72" t="s">
        <v>38</v>
      </c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>
        <f t="shared" ref="U17:U24" si="9">SUM(F17:T17)</f>
        <v>0</v>
      </c>
      <c r="V17" s="67"/>
      <c r="W17" s="68">
        <f t="shared" si="3"/>
        <v>0</v>
      </c>
      <c r="X17" s="67"/>
      <c r="Y17" s="67">
        <f t="shared" si="7"/>
        <v>0</v>
      </c>
      <c r="Z17" s="67"/>
      <c r="AA17" s="67"/>
      <c r="AB17" s="67"/>
      <c r="AC17" s="67"/>
      <c r="AD17" s="67"/>
      <c r="AE17" s="67"/>
      <c r="AF17" s="67"/>
      <c r="AG17" s="67"/>
      <c r="AH17" s="67"/>
    </row>
    <row r="18" spans="1:34" ht="22.5" customHeight="1" x14ac:dyDescent="0.35">
      <c r="A18" s="63"/>
      <c r="B18" s="74" t="s">
        <v>39</v>
      </c>
      <c r="D18" s="65" t="s">
        <v>98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>
        <f t="shared" si="9"/>
        <v>0</v>
      </c>
      <c r="V18" s="67"/>
      <c r="W18" s="68">
        <f t="shared" si="3"/>
        <v>0</v>
      </c>
      <c r="X18" s="67"/>
      <c r="Y18" s="67">
        <f t="shared" si="7"/>
        <v>0</v>
      </c>
      <c r="Z18" s="67"/>
      <c r="AA18" s="67"/>
      <c r="AB18" s="67"/>
      <c r="AC18" s="67"/>
      <c r="AD18" s="67"/>
      <c r="AE18" s="67"/>
      <c r="AF18" s="67"/>
      <c r="AG18" s="67"/>
      <c r="AH18" s="67"/>
    </row>
    <row r="19" spans="1:34" ht="22.5" customHeight="1" x14ac:dyDescent="0.35">
      <c r="A19" s="63"/>
      <c r="B19" s="74" t="s">
        <v>31</v>
      </c>
      <c r="D19" s="65" t="s">
        <v>33</v>
      </c>
      <c r="F19" s="66"/>
      <c r="G19" s="66"/>
      <c r="H19" s="66"/>
      <c r="I19" s="66">
        <v>193140</v>
      </c>
      <c r="J19" s="66">
        <v>290232</v>
      </c>
      <c r="K19" s="66">
        <v>1861452</v>
      </c>
      <c r="L19" s="66"/>
      <c r="M19" s="66"/>
      <c r="N19" s="66"/>
      <c r="O19" s="66">
        <v>97092</v>
      </c>
      <c r="P19" s="66"/>
      <c r="Q19" s="66"/>
      <c r="R19" s="66">
        <v>524604</v>
      </c>
      <c r="S19" s="66"/>
      <c r="T19" s="66"/>
      <c r="U19" s="66">
        <f t="shared" si="9"/>
        <v>2966520</v>
      </c>
      <c r="V19" s="67"/>
      <c r="W19" s="68">
        <f t="shared" si="3"/>
        <v>2966520</v>
      </c>
      <c r="X19" s="67"/>
      <c r="Y19" s="67">
        <f t="shared" si="7"/>
        <v>2966.52</v>
      </c>
      <c r="Z19" s="67"/>
      <c r="AA19" s="67"/>
      <c r="AB19" s="67"/>
      <c r="AC19" s="67"/>
      <c r="AD19" s="67"/>
      <c r="AE19" s="67"/>
      <c r="AF19" s="67"/>
      <c r="AG19" s="67"/>
      <c r="AH19" s="67"/>
    </row>
    <row r="20" spans="1:34" ht="22.5" customHeight="1" x14ac:dyDescent="0.35">
      <c r="A20" s="63"/>
      <c r="B20" s="74" t="s">
        <v>32</v>
      </c>
      <c r="D20" s="65" t="s">
        <v>34</v>
      </c>
      <c r="F20" s="66">
        <v>2772</v>
      </c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>
        <v>19500</v>
      </c>
      <c r="S20" s="66"/>
      <c r="T20" s="66"/>
      <c r="U20" s="66">
        <f t="shared" si="9"/>
        <v>22272</v>
      </c>
      <c r="V20" s="67"/>
      <c r="W20" s="68">
        <f t="shared" si="3"/>
        <v>22272</v>
      </c>
      <c r="X20" s="67"/>
      <c r="Y20" s="67">
        <f t="shared" si="7"/>
        <v>22.271999999999998</v>
      </c>
      <c r="Z20" s="67"/>
      <c r="AA20" s="67"/>
      <c r="AB20" s="67"/>
      <c r="AC20" s="67"/>
      <c r="AD20" s="67"/>
      <c r="AE20" s="67"/>
      <c r="AF20" s="67"/>
      <c r="AG20" s="67"/>
      <c r="AH20" s="67"/>
    </row>
    <row r="21" spans="1:34" ht="22.5" customHeight="1" x14ac:dyDescent="0.35">
      <c r="A21" s="63"/>
      <c r="B21" s="74" t="s">
        <v>37</v>
      </c>
      <c r="D21" s="65" t="s">
        <v>47</v>
      </c>
      <c r="F21" s="66"/>
      <c r="G21" s="66"/>
      <c r="H21" s="66"/>
      <c r="I21" s="66"/>
      <c r="J21" s="66"/>
      <c r="K21" s="66">
        <v>3476520</v>
      </c>
      <c r="L21" s="66"/>
      <c r="M21" s="66"/>
      <c r="N21" s="66"/>
      <c r="O21" s="66"/>
      <c r="P21" s="66"/>
      <c r="Q21" s="66"/>
      <c r="R21" s="66">
        <v>19600.000000000004</v>
      </c>
      <c r="S21" s="66"/>
      <c r="T21" s="66"/>
      <c r="U21" s="66">
        <f t="shared" si="9"/>
        <v>3496120</v>
      </c>
      <c r="V21" s="67"/>
      <c r="W21" s="68">
        <f t="shared" si="3"/>
        <v>3496120</v>
      </c>
      <c r="X21" s="67"/>
      <c r="Y21" s="67">
        <f t="shared" si="7"/>
        <v>3496.12</v>
      </c>
      <c r="Z21" s="67"/>
      <c r="AA21" s="67"/>
      <c r="AB21" s="67"/>
      <c r="AC21" s="67"/>
      <c r="AD21" s="67"/>
      <c r="AE21" s="67"/>
      <c r="AF21" s="67"/>
      <c r="AG21" s="67"/>
      <c r="AH21" s="67"/>
    </row>
    <row r="22" spans="1:34" ht="22.5" customHeight="1" x14ac:dyDescent="0.35">
      <c r="A22" s="63"/>
      <c r="B22" s="74" t="s">
        <v>21</v>
      </c>
      <c r="D22" s="65" t="s">
        <v>36</v>
      </c>
      <c r="F22" s="66">
        <v>10192</v>
      </c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>
        <v>307338</v>
      </c>
      <c r="S22" s="66"/>
      <c r="T22" s="66"/>
      <c r="U22" s="66">
        <f t="shared" si="9"/>
        <v>317530</v>
      </c>
      <c r="V22" s="67"/>
      <c r="W22" s="68">
        <f t="shared" si="3"/>
        <v>317530</v>
      </c>
      <c r="X22" s="67"/>
      <c r="Y22" s="67">
        <f t="shared" si="7"/>
        <v>317.52999999999997</v>
      </c>
      <c r="Z22" s="67"/>
      <c r="AA22" s="67"/>
      <c r="AB22" s="67"/>
      <c r="AC22" s="67"/>
      <c r="AD22" s="67"/>
      <c r="AE22" s="67"/>
      <c r="AF22" s="67"/>
      <c r="AG22" s="67"/>
      <c r="AH22" s="67"/>
    </row>
    <row r="23" spans="1:34" ht="22.5" customHeight="1" x14ac:dyDescent="0.35">
      <c r="A23" s="63"/>
      <c r="B23" s="74" t="s">
        <v>23</v>
      </c>
      <c r="D23" s="65" t="s">
        <v>35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>
        <v>316800</v>
      </c>
      <c r="S23" s="66"/>
      <c r="T23" s="66"/>
      <c r="U23" s="66">
        <f t="shared" si="9"/>
        <v>316800</v>
      </c>
      <c r="V23" s="67"/>
      <c r="W23" s="68">
        <f t="shared" si="3"/>
        <v>316800</v>
      </c>
      <c r="X23" s="67"/>
      <c r="Y23" s="67">
        <f t="shared" si="7"/>
        <v>316.8</v>
      </c>
      <c r="Z23" s="67"/>
      <c r="AA23" s="67"/>
      <c r="AB23" s="67"/>
      <c r="AC23" s="67"/>
      <c r="AD23" s="67"/>
      <c r="AE23" s="67"/>
      <c r="AF23" s="67"/>
      <c r="AG23" s="67"/>
      <c r="AH23" s="67"/>
    </row>
    <row r="24" spans="1:34" ht="22.5" customHeight="1" x14ac:dyDescent="0.35">
      <c r="A24" s="63"/>
      <c r="B24" s="74" t="s">
        <v>96</v>
      </c>
      <c r="D24" s="65" t="s">
        <v>97</v>
      </c>
      <c r="F24" s="66"/>
      <c r="G24" s="66"/>
      <c r="H24" s="66"/>
      <c r="I24" s="66"/>
      <c r="J24" s="66"/>
      <c r="K24" s="66"/>
      <c r="L24" s="66">
        <v>1044000</v>
      </c>
      <c r="M24" s="66"/>
      <c r="N24" s="66"/>
      <c r="O24" s="66"/>
      <c r="P24" s="66"/>
      <c r="Q24" s="66"/>
      <c r="R24" s="66"/>
      <c r="S24" s="66"/>
      <c r="T24" s="66"/>
      <c r="U24" s="66">
        <f t="shared" si="9"/>
        <v>1044000</v>
      </c>
      <c r="V24" s="67"/>
      <c r="W24" s="68"/>
      <c r="X24" s="67"/>
      <c r="Y24" s="67">
        <f t="shared" si="7"/>
        <v>1044</v>
      </c>
      <c r="Z24" s="67"/>
      <c r="AA24" s="67"/>
      <c r="AB24" s="67"/>
      <c r="AC24" s="67"/>
      <c r="AD24" s="67"/>
      <c r="AE24" s="67"/>
      <c r="AF24" s="67"/>
      <c r="AG24" s="67"/>
      <c r="AH24" s="67"/>
    </row>
    <row r="25" spans="1:34" ht="22.5" customHeight="1" x14ac:dyDescent="0.35">
      <c r="A25" s="63"/>
      <c r="B25" s="75" t="s">
        <v>77</v>
      </c>
      <c r="C25" s="76"/>
      <c r="D25" s="77" t="s">
        <v>15</v>
      </c>
      <c r="F25" s="78">
        <f t="shared" ref="F25:P25" si="10">SUM(F26,F27,F28)</f>
        <v>0</v>
      </c>
      <c r="G25" s="78">
        <f t="shared" si="10"/>
        <v>0</v>
      </c>
      <c r="H25" s="78">
        <f t="shared" si="10"/>
        <v>0</v>
      </c>
      <c r="I25" s="78">
        <f t="shared" si="10"/>
        <v>5161946</v>
      </c>
      <c r="J25" s="78">
        <f t="shared" si="10"/>
        <v>118966016</v>
      </c>
      <c r="K25" s="78">
        <f t="shared" si="10"/>
        <v>568556478</v>
      </c>
      <c r="L25" s="78">
        <f t="shared" si="10"/>
        <v>21463298</v>
      </c>
      <c r="M25" s="78">
        <f t="shared" si="10"/>
        <v>54501060</v>
      </c>
      <c r="N25" s="78">
        <f t="shared" si="10"/>
        <v>0</v>
      </c>
      <c r="O25" s="78">
        <f t="shared" si="10"/>
        <v>129810300</v>
      </c>
      <c r="P25" s="78">
        <f t="shared" si="10"/>
        <v>0</v>
      </c>
      <c r="Q25" s="78">
        <f>SUM(Q26,Q27,Q28)</f>
        <v>11772901</v>
      </c>
      <c r="R25" s="78">
        <f t="shared" ref="R25:T25" si="11">SUM(R26,R27,R28)</f>
        <v>10706959</v>
      </c>
      <c r="S25" s="78">
        <f t="shared" si="11"/>
        <v>0</v>
      </c>
      <c r="T25" s="78">
        <f t="shared" si="11"/>
        <v>0</v>
      </c>
      <c r="U25" s="78">
        <f>SUM(U26,U27,U28)</f>
        <v>920938958</v>
      </c>
      <c r="V25" s="67"/>
      <c r="W25" s="68">
        <f t="shared" si="3"/>
        <v>920938958</v>
      </c>
      <c r="X25" s="67"/>
      <c r="Y25" s="67">
        <f t="shared" si="7"/>
        <v>920938.95799999998</v>
      </c>
      <c r="Z25" s="67"/>
      <c r="AA25" s="67"/>
      <c r="AB25" s="67"/>
      <c r="AC25" s="67"/>
      <c r="AD25" s="67"/>
      <c r="AE25" s="67"/>
      <c r="AF25" s="67"/>
      <c r="AG25" s="67"/>
      <c r="AH25" s="67"/>
    </row>
    <row r="26" spans="1:34" ht="22.5" customHeight="1" x14ac:dyDescent="0.35">
      <c r="A26" s="63"/>
      <c r="B26" s="74" t="s">
        <v>20</v>
      </c>
      <c r="D26" s="65" t="s">
        <v>42</v>
      </c>
      <c r="F26" s="66"/>
      <c r="G26" s="66"/>
      <c r="H26" s="66"/>
      <c r="I26" s="66"/>
      <c r="J26" s="66">
        <v>611778</v>
      </c>
      <c r="K26" s="66">
        <v>462436</v>
      </c>
      <c r="L26" s="66"/>
      <c r="M26" s="66">
        <v>1008747</v>
      </c>
      <c r="N26" s="66"/>
      <c r="O26" s="66"/>
      <c r="P26" s="66"/>
      <c r="Q26" s="66"/>
      <c r="R26" s="66">
        <v>1386955</v>
      </c>
      <c r="S26" s="66"/>
      <c r="T26" s="66"/>
      <c r="U26" s="66">
        <f t="shared" ref="U26:U29" si="12">SUM(F26:T26)</f>
        <v>3469916</v>
      </c>
      <c r="V26" s="67"/>
      <c r="W26" s="68">
        <f t="shared" si="3"/>
        <v>3469916</v>
      </c>
      <c r="X26" s="67"/>
      <c r="Y26" s="67">
        <f t="shared" si="7"/>
        <v>3469.9160000000002</v>
      </c>
      <c r="Z26" s="67"/>
      <c r="AA26" s="67"/>
      <c r="AB26" s="67"/>
      <c r="AC26" s="67"/>
      <c r="AD26" s="67"/>
      <c r="AE26" s="67"/>
      <c r="AF26" s="67"/>
      <c r="AG26" s="67"/>
      <c r="AH26" s="67"/>
    </row>
    <row r="27" spans="1:34" ht="22.5" customHeight="1" x14ac:dyDescent="0.35">
      <c r="A27" s="63"/>
      <c r="B27" s="74" t="s">
        <v>39</v>
      </c>
      <c r="D27" s="65" t="s">
        <v>43</v>
      </c>
      <c r="F27" s="66"/>
      <c r="G27" s="66"/>
      <c r="H27" s="66"/>
      <c r="I27" s="66">
        <v>5161946</v>
      </c>
      <c r="J27" s="66">
        <v>118354238</v>
      </c>
      <c r="K27" s="66">
        <v>568094042</v>
      </c>
      <c r="L27" s="66">
        <v>21463298</v>
      </c>
      <c r="M27" s="66">
        <v>53492313</v>
      </c>
      <c r="N27" s="66"/>
      <c r="O27" s="66">
        <v>129810300</v>
      </c>
      <c r="P27" s="66"/>
      <c r="Q27" s="66">
        <v>11772901</v>
      </c>
      <c r="R27" s="66">
        <v>9320004</v>
      </c>
      <c r="S27" s="66"/>
      <c r="T27" s="66"/>
      <c r="U27" s="66">
        <f t="shared" si="12"/>
        <v>917469042</v>
      </c>
      <c r="V27" s="67"/>
      <c r="W27" s="68">
        <f t="shared" si="3"/>
        <v>917469042</v>
      </c>
      <c r="X27" s="67"/>
      <c r="Y27" s="67">
        <f t="shared" si="7"/>
        <v>917469.04200000002</v>
      </c>
      <c r="Z27" s="67"/>
      <c r="AA27" s="67"/>
      <c r="AB27" s="67"/>
      <c r="AC27" s="67"/>
      <c r="AD27" s="67"/>
      <c r="AE27" s="67"/>
      <c r="AF27" s="67"/>
      <c r="AG27" s="67"/>
      <c r="AH27" s="67"/>
    </row>
    <row r="28" spans="1:34" ht="22.5" customHeight="1" x14ac:dyDescent="0.35">
      <c r="A28" s="63"/>
      <c r="B28" s="74" t="s">
        <v>31</v>
      </c>
      <c r="D28" s="65" t="s">
        <v>101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>
        <f t="shared" si="12"/>
        <v>0</v>
      </c>
      <c r="V28" s="67"/>
      <c r="W28" s="68">
        <f t="shared" si="3"/>
        <v>0</v>
      </c>
      <c r="X28" s="67"/>
      <c r="Y28" s="67">
        <f t="shared" si="7"/>
        <v>0</v>
      </c>
      <c r="Z28" s="67"/>
      <c r="AA28" s="67"/>
      <c r="AB28" s="67"/>
      <c r="AC28" s="67"/>
      <c r="AD28" s="67"/>
      <c r="AE28" s="67"/>
      <c r="AF28" s="67"/>
      <c r="AG28" s="67"/>
      <c r="AH28" s="67"/>
    </row>
    <row r="29" spans="1:34" ht="22.5" customHeight="1" x14ac:dyDescent="0.35">
      <c r="A29" s="63"/>
      <c r="B29" s="75" t="s">
        <v>78</v>
      </c>
      <c r="C29" s="76"/>
      <c r="D29" s="77" t="s">
        <v>41</v>
      </c>
      <c r="F29" s="78">
        <v>306</v>
      </c>
      <c r="G29" s="78">
        <v>3084</v>
      </c>
      <c r="H29" s="78"/>
      <c r="I29" s="78">
        <v>112926</v>
      </c>
      <c r="J29" s="78">
        <v>11571875</v>
      </c>
      <c r="K29" s="78">
        <v>52339408</v>
      </c>
      <c r="L29" s="78">
        <v>1423420</v>
      </c>
      <c r="M29" s="78">
        <v>8252746</v>
      </c>
      <c r="N29" s="78">
        <v>5384</v>
      </c>
      <c r="O29" s="78">
        <v>14527007</v>
      </c>
      <c r="P29" s="78">
        <v>272808</v>
      </c>
      <c r="Q29" s="78"/>
      <c r="R29" s="78">
        <v>746224</v>
      </c>
      <c r="S29" s="78"/>
      <c r="T29" s="78"/>
      <c r="U29" s="78">
        <f t="shared" si="12"/>
        <v>89255188</v>
      </c>
      <c r="V29" s="67"/>
      <c r="W29" s="68">
        <f t="shared" si="3"/>
        <v>89255188</v>
      </c>
      <c r="X29" s="67"/>
      <c r="Y29" s="67">
        <f t="shared" si="7"/>
        <v>89255.187999999995</v>
      </c>
      <c r="Z29" s="67"/>
      <c r="AA29" s="67"/>
      <c r="AB29" s="67"/>
      <c r="AC29" s="67"/>
      <c r="AD29" s="67"/>
      <c r="AE29" s="67"/>
      <c r="AF29" s="67"/>
      <c r="AG29" s="67"/>
      <c r="AH29" s="67"/>
    </row>
    <row r="30" spans="1:34" ht="25.5" customHeight="1" x14ac:dyDescent="0.25"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</row>
    <row r="31" spans="1:34" ht="18" hidden="1" customHeight="1" x14ac:dyDescent="0.25"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>
        <f t="shared" ref="S31:W31" si="13">+S9-S13</f>
        <v>0</v>
      </c>
      <c r="T31" s="79">
        <f t="shared" si="13"/>
        <v>0</v>
      </c>
      <c r="U31" s="79">
        <f t="shared" si="13"/>
        <v>0</v>
      </c>
      <c r="V31" s="79">
        <f t="shared" si="13"/>
        <v>0</v>
      </c>
      <c r="W31" s="79" t="e">
        <f t="shared" si="13"/>
        <v>#REF!</v>
      </c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</row>
    <row r="32" spans="1:34" ht="18" hidden="1" customHeight="1" x14ac:dyDescent="0.25"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</row>
    <row r="33" spans="6:34" ht="18" hidden="1" customHeight="1" x14ac:dyDescent="0.25">
      <c r="F33" s="79"/>
      <c r="G33" s="79"/>
      <c r="H33" s="79"/>
      <c r="I33" s="79">
        <f>+I13/1000</f>
        <v>5799.3860000000004</v>
      </c>
      <c r="J33" s="79">
        <f>+J13/1000</f>
        <v>132181.56</v>
      </c>
      <c r="K33" s="79">
        <f t="shared" ref="K33:R33" si="14">+K13/1000</f>
        <v>634168.63300000003</v>
      </c>
      <c r="L33" s="79">
        <f t="shared" si="14"/>
        <v>24595.843000000001</v>
      </c>
      <c r="M33" s="79">
        <f t="shared" si="14"/>
        <v>63286.684000000001</v>
      </c>
      <c r="N33" s="79">
        <f t="shared" si="14"/>
        <v>181.28200000000001</v>
      </c>
      <c r="O33" s="79">
        <f t="shared" si="14"/>
        <v>144434.399</v>
      </c>
      <c r="P33" s="79">
        <f t="shared" si="14"/>
        <v>299.11700000000002</v>
      </c>
      <c r="Q33" s="79">
        <f t="shared" si="14"/>
        <v>11877.88</v>
      </c>
      <c r="R33" s="79">
        <f t="shared" si="14"/>
        <v>14306.947</v>
      </c>
      <c r="S33" s="79"/>
      <c r="T33" s="79"/>
      <c r="U33" s="79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</row>
    <row r="34" spans="6:34" ht="18" hidden="1" customHeight="1" x14ac:dyDescent="0.25">
      <c r="F34" s="79"/>
      <c r="G34" s="79"/>
      <c r="H34" s="79">
        <f>+SUM(F13:H13)/1000</f>
        <v>878.42200000000003</v>
      </c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</row>
    <row r="35" spans="6:34" ht="18" hidden="1" customHeight="1" x14ac:dyDescent="0.25"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</row>
    <row r="36" spans="6:34" ht="18" hidden="1" customHeight="1" x14ac:dyDescent="0.25"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</row>
    <row r="37" spans="6:34" ht="18" hidden="1" customHeight="1" x14ac:dyDescent="0.25">
      <c r="F37" s="67"/>
      <c r="G37" s="67"/>
      <c r="H37" s="67"/>
      <c r="I37" s="67">
        <f>+I25/1000</f>
        <v>5161.9459999999999</v>
      </c>
      <c r="J37" s="67">
        <f>+J25/1000</f>
        <v>118966.016</v>
      </c>
      <c r="K37" s="67">
        <f t="shared" ref="K37:R37" si="15">+K25/1000</f>
        <v>568556.478</v>
      </c>
      <c r="L37" s="67">
        <f t="shared" si="15"/>
        <v>21463.297999999999</v>
      </c>
      <c r="M37" s="67">
        <f t="shared" si="15"/>
        <v>54501.06</v>
      </c>
      <c r="N37" s="67">
        <f t="shared" si="15"/>
        <v>0</v>
      </c>
      <c r="O37" s="67">
        <f t="shared" si="15"/>
        <v>129810.3</v>
      </c>
      <c r="P37" s="67">
        <f t="shared" si="15"/>
        <v>0</v>
      </c>
      <c r="Q37" s="67">
        <f t="shared" si="15"/>
        <v>11772.901</v>
      </c>
      <c r="R37" s="67">
        <f t="shared" si="15"/>
        <v>10706.959000000001</v>
      </c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</row>
    <row r="38" spans="6:34" ht="18" hidden="1" customHeight="1" x14ac:dyDescent="0.25">
      <c r="F38" s="67"/>
      <c r="G38" s="67"/>
      <c r="H38" s="67"/>
      <c r="I38" s="67"/>
      <c r="J38" s="67"/>
      <c r="K38" s="67"/>
      <c r="L38" s="80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</row>
    <row r="39" spans="6:34" ht="18" customHeight="1" x14ac:dyDescent="0.25"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</row>
    <row r="40" spans="6:34" ht="18" customHeight="1" x14ac:dyDescent="0.25"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</row>
    <row r="41" spans="6:34" ht="18" customHeight="1" x14ac:dyDescent="0.25"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</row>
    <row r="42" spans="6:34" ht="18" customHeight="1" x14ac:dyDescent="0.25"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</row>
    <row r="43" spans="6:34" ht="18" customHeight="1" x14ac:dyDescent="0.25"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</row>
    <row r="44" spans="6:34" ht="18" customHeight="1" x14ac:dyDescent="0.25"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</row>
    <row r="45" spans="6:34" ht="18" customHeight="1" x14ac:dyDescent="0.25"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</row>
    <row r="46" spans="6:34" ht="18" customHeight="1" x14ac:dyDescent="0.25"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</row>
    <row r="47" spans="6:34" ht="18" customHeight="1" x14ac:dyDescent="0.25"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</row>
    <row r="48" spans="6:34" ht="18" customHeight="1" x14ac:dyDescent="0.25"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</row>
    <row r="49" spans="6:34" ht="18" customHeight="1" x14ac:dyDescent="0.25"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</row>
    <row r="50" spans="6:34" ht="18" customHeight="1" x14ac:dyDescent="0.25"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</row>
    <row r="51" spans="6:34" ht="18" customHeight="1" x14ac:dyDescent="0.25"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</row>
    <row r="52" spans="6:34" ht="18" customHeight="1" x14ac:dyDescent="0.25"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</row>
    <row r="53" spans="6:34" ht="18" customHeight="1" x14ac:dyDescent="0.25"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</row>
    <row r="54" spans="6:34" ht="18" customHeight="1" x14ac:dyDescent="0.25"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</row>
    <row r="55" spans="6:34" ht="18" customHeight="1" x14ac:dyDescent="0.25"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</row>
    <row r="56" spans="6:34" ht="18" customHeight="1" x14ac:dyDescent="0.25"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</row>
    <row r="57" spans="6:34" ht="18" customHeight="1" x14ac:dyDescent="0.25"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</row>
    <row r="58" spans="6:34" ht="18" customHeight="1" x14ac:dyDescent="0.25"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</row>
    <row r="59" spans="6:34" ht="18" customHeight="1" x14ac:dyDescent="0.25"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</row>
    <row r="60" spans="6:34" ht="18" customHeight="1" x14ac:dyDescent="0.25"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</row>
    <row r="61" spans="6:34" ht="18" customHeight="1" x14ac:dyDescent="0.25"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</row>
    <row r="62" spans="6:34" ht="18" customHeight="1" x14ac:dyDescent="0.25"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</row>
    <row r="63" spans="6:34" ht="18" customHeight="1" x14ac:dyDescent="0.25"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</row>
    <row r="64" spans="6:34" ht="18" customHeight="1" x14ac:dyDescent="0.25"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</row>
    <row r="65" spans="22:34" ht="18" customHeight="1" x14ac:dyDescent="0.25"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</row>
    <row r="66" spans="22:34" ht="18" customHeight="1" x14ac:dyDescent="0.25"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</row>
    <row r="67" spans="22:34" ht="18" customHeight="1" x14ac:dyDescent="0.25"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</row>
    <row r="68" spans="22:34" ht="18" customHeight="1" x14ac:dyDescent="0.25"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</row>
    <row r="69" spans="22:34" ht="18" customHeight="1" x14ac:dyDescent="0.25"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</row>
    <row r="70" spans="22:34" ht="18" customHeight="1" x14ac:dyDescent="0.25"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</row>
    <row r="71" spans="22:34" ht="18" customHeight="1" x14ac:dyDescent="0.25"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</row>
    <row r="72" spans="22:34" ht="18" customHeight="1" x14ac:dyDescent="0.25"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</row>
    <row r="73" spans="22:34" ht="18" customHeight="1" x14ac:dyDescent="0.25"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</row>
    <row r="74" spans="22:34" ht="18" customHeight="1" x14ac:dyDescent="0.25"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</row>
    <row r="75" spans="22:34" ht="18" customHeight="1" x14ac:dyDescent="0.25"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</row>
    <row r="76" spans="22:34" ht="18" customHeight="1" x14ac:dyDescent="0.25"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</row>
    <row r="77" spans="22:34" ht="18" customHeight="1" x14ac:dyDescent="0.25"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</row>
    <row r="78" spans="22:34" ht="18" customHeight="1" x14ac:dyDescent="0.25"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</row>
    <row r="79" spans="22:34" ht="18" customHeight="1" x14ac:dyDescent="0.25"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</row>
    <row r="80" spans="22:34" ht="18" customHeight="1" x14ac:dyDescent="0.25"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</row>
    <row r="81" spans="22:34" ht="18" customHeight="1" x14ac:dyDescent="0.25"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</row>
    <row r="82" spans="22:34" ht="18" customHeight="1" x14ac:dyDescent="0.25"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</row>
    <row r="83" spans="22:34" ht="18" customHeight="1" x14ac:dyDescent="0.25"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</row>
    <row r="84" spans="22:34" ht="18" customHeight="1" x14ac:dyDescent="0.25"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</row>
    <row r="85" spans="22:34" ht="18" customHeight="1" x14ac:dyDescent="0.25"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</row>
    <row r="86" spans="22:34" ht="18" customHeight="1" x14ac:dyDescent="0.25"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</row>
    <row r="87" spans="22:34" ht="18" customHeight="1" x14ac:dyDescent="0.25"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</row>
    <row r="88" spans="22:34" ht="18" customHeight="1" x14ac:dyDescent="0.25"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</row>
    <row r="89" spans="22:34" ht="18" customHeight="1" x14ac:dyDescent="0.25"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</row>
    <row r="90" spans="22:34" ht="18" customHeight="1" x14ac:dyDescent="0.25"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</row>
    <row r="91" spans="22:34" ht="18" customHeight="1" x14ac:dyDescent="0.25"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</row>
  </sheetData>
  <mergeCells count="1">
    <mergeCell ref="K2:P2"/>
  </mergeCells>
  <pageMargins left="0.35433070866141736" right="0.15748031496062992" top="0.70866141732283472" bottom="0.35433070866141736" header="0.31496062992125984" footer="0.31496062992125984"/>
  <pageSetup paperSize="122" scale="40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94"/>
  <sheetViews>
    <sheetView zoomScale="60" zoomScaleNormal="60" workbookViewId="0">
      <selection activeCell="S2" sqref="S2"/>
    </sheetView>
  </sheetViews>
  <sheetFormatPr baseColWidth="10" defaultColWidth="9.625" defaultRowHeight="18" customHeight="1" x14ac:dyDescent="0.25"/>
  <cols>
    <col min="1" max="1" width="2.25" style="49" customWidth="1"/>
    <col min="2" max="2" width="7.25" style="49" customWidth="1"/>
    <col min="3" max="3" width="0.875" style="49" customWidth="1"/>
    <col min="4" max="4" width="40.625" style="49" customWidth="1"/>
    <col min="5" max="5" width="3.625" style="49" customWidth="1"/>
    <col min="6" max="6" width="13.5" style="49" customWidth="1"/>
    <col min="7" max="8" width="13.25" style="49" customWidth="1"/>
    <col min="9" max="9" width="14.5" style="49" customWidth="1"/>
    <col min="10" max="10" width="16" style="49" customWidth="1"/>
    <col min="11" max="11" width="18.125" style="49" customWidth="1"/>
    <col min="12" max="12" width="15" style="49" customWidth="1"/>
    <col min="13" max="13" width="14.625" style="49" customWidth="1"/>
    <col min="14" max="14" width="15.875" style="49" customWidth="1"/>
    <col min="15" max="15" width="16.375" style="49" customWidth="1"/>
    <col min="16" max="16" width="14.75" style="49" customWidth="1"/>
    <col min="17" max="17" width="16.375" style="49" customWidth="1"/>
    <col min="18" max="18" width="15" style="49" customWidth="1"/>
    <col min="19" max="19" width="13.125" style="49" customWidth="1"/>
    <col min="20" max="20" width="15.25" style="49" customWidth="1"/>
    <col min="21" max="21" width="18.75" style="49" customWidth="1"/>
    <col min="22" max="22" width="2.5" style="49" hidden="1" customWidth="1"/>
    <col min="23" max="23" width="18.375" style="49" hidden="1" customWidth="1"/>
    <col min="24" max="24" width="19.125" style="49" hidden="1" customWidth="1"/>
    <col min="25" max="25" width="17.125" style="49" hidden="1" customWidth="1"/>
    <col min="26" max="26" width="9.625" style="49" hidden="1" customWidth="1"/>
    <col min="27" max="27" width="16.75" style="49" customWidth="1"/>
    <col min="28" max="31" width="9.625" style="49" customWidth="1"/>
    <col min="32" max="32" width="10.875" style="49" bestFit="1" customWidth="1"/>
    <col min="33" max="16384" width="9.625" style="49"/>
  </cols>
  <sheetData>
    <row r="1" spans="1:34" ht="18" customHeight="1" x14ac:dyDescent="0.25">
      <c r="O1" s="50"/>
    </row>
    <row r="2" spans="1:34" ht="18" customHeight="1" x14ac:dyDescent="0.25">
      <c r="B2" s="51"/>
      <c r="K2" s="123" t="s">
        <v>121</v>
      </c>
      <c r="L2" s="123"/>
      <c r="M2" s="123"/>
      <c r="N2" s="123"/>
      <c r="O2" s="123"/>
    </row>
    <row r="3" spans="1:34" ht="18" customHeight="1" x14ac:dyDescent="0.25">
      <c r="B3" s="51"/>
      <c r="F3" s="52"/>
      <c r="G3" s="52"/>
      <c r="H3" s="52"/>
      <c r="I3" s="52"/>
      <c r="J3" s="52"/>
      <c r="K3" s="119" t="s">
        <v>119</v>
      </c>
      <c r="L3" s="119"/>
      <c r="M3" s="119"/>
      <c r="N3" s="119"/>
      <c r="O3" s="119"/>
      <c r="P3" s="52"/>
      <c r="Q3" s="52"/>
      <c r="R3" s="52"/>
      <c r="S3" s="52"/>
      <c r="T3" s="52"/>
      <c r="U3" s="52"/>
    </row>
    <row r="4" spans="1:34" ht="18" customHeight="1" x14ac:dyDescent="0.25">
      <c r="B4" s="53"/>
      <c r="S4" s="50"/>
      <c r="T4" s="50"/>
      <c r="U4" s="50"/>
    </row>
    <row r="5" spans="1:34" ht="18" customHeight="1" x14ac:dyDescent="0.25">
      <c r="B5" s="53"/>
      <c r="S5" s="50"/>
      <c r="T5" s="50"/>
      <c r="U5" s="50"/>
    </row>
    <row r="6" spans="1:34" ht="18" customHeight="1" x14ac:dyDescent="0.25">
      <c r="B6" s="54"/>
    </row>
    <row r="7" spans="1:34" ht="18" customHeight="1" x14ac:dyDescent="0.25">
      <c r="B7" s="56"/>
      <c r="F7" s="57" t="s">
        <v>53</v>
      </c>
      <c r="G7" s="57" t="s">
        <v>54</v>
      </c>
      <c r="H7" s="57" t="s">
        <v>55</v>
      </c>
      <c r="I7" s="57" t="s">
        <v>65</v>
      </c>
      <c r="J7" s="57" t="s">
        <v>66</v>
      </c>
      <c r="K7" s="57" t="s">
        <v>56</v>
      </c>
      <c r="L7" s="57" t="s">
        <v>57</v>
      </c>
      <c r="M7" s="57" t="s">
        <v>58</v>
      </c>
      <c r="N7" s="57" t="s">
        <v>60</v>
      </c>
      <c r="O7" s="57" t="s">
        <v>80</v>
      </c>
      <c r="P7" s="57" t="s">
        <v>61</v>
      </c>
      <c r="Q7" s="58" t="s">
        <v>103</v>
      </c>
      <c r="R7" s="57" t="s">
        <v>62</v>
      </c>
      <c r="S7" s="57" t="s">
        <v>63</v>
      </c>
      <c r="T7" s="57" t="s">
        <v>49</v>
      </c>
      <c r="U7" s="59" t="s">
        <v>50</v>
      </c>
      <c r="W7" s="49" t="s">
        <v>69</v>
      </c>
    </row>
    <row r="8" spans="1:34" ht="18" customHeight="1" x14ac:dyDescent="0.25">
      <c r="B8" s="60"/>
      <c r="F8" s="61" t="s">
        <v>104</v>
      </c>
      <c r="G8" s="61" t="s">
        <v>105</v>
      </c>
      <c r="H8" s="61" t="s">
        <v>106</v>
      </c>
      <c r="I8" s="61" t="s">
        <v>107</v>
      </c>
      <c r="J8" s="61" t="s">
        <v>108</v>
      </c>
      <c r="K8" s="61" t="s">
        <v>109</v>
      </c>
      <c r="L8" s="61" t="s">
        <v>110</v>
      </c>
      <c r="M8" s="61" t="s">
        <v>111</v>
      </c>
      <c r="N8" s="61" t="s">
        <v>112</v>
      </c>
      <c r="O8" s="61" t="s">
        <v>113</v>
      </c>
      <c r="P8" s="61" t="s">
        <v>114</v>
      </c>
      <c r="Q8" s="61" t="s">
        <v>115</v>
      </c>
      <c r="R8" s="61" t="s">
        <v>116</v>
      </c>
      <c r="S8" s="61" t="s">
        <v>93</v>
      </c>
      <c r="T8" s="61" t="s">
        <v>94</v>
      </c>
      <c r="U8" s="62" t="s">
        <v>64</v>
      </c>
      <c r="W8" s="49" t="s">
        <v>70</v>
      </c>
    </row>
    <row r="9" spans="1:34" s="100" customFormat="1" ht="24.95" customHeight="1" x14ac:dyDescent="0.15">
      <c r="A9" s="91"/>
      <c r="B9" s="92" t="s">
        <v>0</v>
      </c>
      <c r="C9" s="93"/>
      <c r="D9" s="94" t="s">
        <v>1</v>
      </c>
      <c r="E9" s="95"/>
      <c r="F9" s="96">
        <f>+SUM(F11:F14)</f>
        <v>95922.206999999995</v>
      </c>
      <c r="G9" s="96">
        <f t="shared" ref="G9:X9" si="0">+SUM(G11:G14)</f>
        <v>149838.58299999998</v>
      </c>
      <c r="H9" s="96">
        <f t="shared" si="0"/>
        <v>126727.485</v>
      </c>
      <c r="I9" s="96">
        <f t="shared" si="0"/>
        <v>2214077.9029999999</v>
      </c>
      <c r="J9" s="96">
        <f t="shared" si="0"/>
        <v>75704213.790000007</v>
      </c>
      <c r="K9" s="96">
        <f t="shared" si="0"/>
        <v>390677316.65399998</v>
      </c>
      <c r="L9" s="96">
        <f t="shared" si="0"/>
        <v>13184453.293</v>
      </c>
      <c r="M9" s="96">
        <f t="shared" si="0"/>
        <v>44903421.490999997</v>
      </c>
      <c r="N9" s="96">
        <f t="shared" si="0"/>
        <v>126893.62</v>
      </c>
      <c r="O9" s="96">
        <f t="shared" si="0"/>
        <v>62583558.694000006</v>
      </c>
      <c r="P9" s="96">
        <f t="shared" si="0"/>
        <v>291725.92800000001</v>
      </c>
      <c r="Q9" s="96">
        <f t="shared" si="0"/>
        <v>246000</v>
      </c>
      <c r="R9" s="96">
        <f t="shared" si="0"/>
        <v>5489429.9640000006</v>
      </c>
      <c r="S9" s="96">
        <f t="shared" si="0"/>
        <v>0</v>
      </c>
      <c r="T9" s="96">
        <f t="shared" si="0"/>
        <v>0</v>
      </c>
      <c r="U9" s="96">
        <f t="shared" si="0"/>
        <v>595793579.61199999</v>
      </c>
      <c r="V9" s="96">
        <f t="shared" si="0"/>
        <v>0</v>
      </c>
      <c r="W9" s="96">
        <f t="shared" si="0"/>
        <v>595659290.02400005</v>
      </c>
      <c r="X9" s="96">
        <f t="shared" si="0"/>
        <v>0</v>
      </c>
      <c r="Y9" s="99"/>
      <c r="Z9" s="99"/>
      <c r="AA9" s="99"/>
      <c r="AB9" s="99"/>
      <c r="AC9" s="99"/>
      <c r="AD9" s="99"/>
      <c r="AE9" s="99"/>
      <c r="AF9" s="99"/>
      <c r="AG9" s="99"/>
      <c r="AH9" s="99"/>
    </row>
    <row r="10" spans="1:34" ht="22.5" customHeight="1" x14ac:dyDescent="0.35">
      <c r="A10" s="63"/>
      <c r="B10" s="64"/>
      <c r="D10" s="65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>
        <f t="shared" ref="U10" si="1">SUM(F10:T10)</f>
        <v>0</v>
      </c>
      <c r="V10" s="67"/>
      <c r="W10" s="68">
        <f t="shared" ref="W10:W32" si="2">+U10-T10-S10</f>
        <v>0</v>
      </c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</row>
    <row r="11" spans="1:34" ht="22.5" customHeight="1" x14ac:dyDescent="0.35">
      <c r="A11" s="63"/>
      <c r="B11" s="64" t="s">
        <v>25</v>
      </c>
      <c r="D11" s="65" t="s">
        <v>26</v>
      </c>
      <c r="F11" s="66"/>
      <c r="G11" s="66"/>
      <c r="H11" s="66"/>
      <c r="I11" s="66"/>
      <c r="J11" s="66">
        <v>231160.23599999998</v>
      </c>
      <c r="K11" s="66">
        <v>1275824.4310000001</v>
      </c>
      <c r="L11" s="66">
        <v>40153.292999999998</v>
      </c>
      <c r="M11" s="66">
        <v>103037.8</v>
      </c>
      <c r="N11" s="66"/>
      <c r="O11" s="66">
        <v>126988.41199999998</v>
      </c>
      <c r="P11" s="66"/>
      <c r="Q11" s="66"/>
      <c r="R11" s="66">
        <v>12745.707</v>
      </c>
      <c r="S11" s="66"/>
      <c r="T11" s="66"/>
      <c r="U11" s="66">
        <f t="shared" ref="U11:U14" si="3">SUM(F11:T11)</f>
        <v>1789909.8790000002</v>
      </c>
      <c r="V11" s="67"/>
      <c r="W11" s="68">
        <f t="shared" ref="W11" si="4">+U11-T11-S11</f>
        <v>1789909.8790000002</v>
      </c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22.5" customHeight="1" x14ac:dyDescent="0.35">
      <c r="A12" s="63"/>
      <c r="B12" s="64" t="s">
        <v>72</v>
      </c>
      <c r="D12" s="65" t="s">
        <v>29</v>
      </c>
      <c r="F12" s="66"/>
      <c r="G12" s="66"/>
      <c r="H12" s="66"/>
      <c r="I12" s="66"/>
      <c r="J12" s="66">
        <v>31219.742999999999</v>
      </c>
      <c r="K12" s="66">
        <v>88917.760999999999</v>
      </c>
      <c r="L12" s="66"/>
      <c r="M12" s="66">
        <v>6089.857</v>
      </c>
      <c r="N12" s="66"/>
      <c r="O12" s="66">
        <v>3746.8469999999998</v>
      </c>
      <c r="P12" s="66"/>
      <c r="Q12" s="66"/>
      <c r="R12" s="66">
        <v>4315.38</v>
      </c>
      <c r="S12" s="66"/>
      <c r="T12" s="66"/>
      <c r="U12" s="66">
        <f t="shared" si="3"/>
        <v>134289.58799999999</v>
      </c>
      <c r="V12" s="67"/>
      <c r="W12" s="68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ht="22.5" customHeight="1" x14ac:dyDescent="0.35">
      <c r="A13" s="63"/>
      <c r="B13" s="64" t="s">
        <v>73</v>
      </c>
      <c r="D13" s="65" t="s">
        <v>51</v>
      </c>
      <c r="F13" s="66">
        <v>94842</v>
      </c>
      <c r="G13" s="66">
        <v>128052</v>
      </c>
      <c r="H13" s="66">
        <v>126724</v>
      </c>
      <c r="I13" s="66">
        <v>1898956</v>
      </c>
      <c r="J13" s="66">
        <v>62026142</v>
      </c>
      <c r="K13" s="66">
        <v>331778740</v>
      </c>
      <c r="L13" s="66">
        <v>11683777</v>
      </c>
      <c r="M13" s="66">
        <v>35755622</v>
      </c>
      <c r="N13" s="66">
        <v>120930</v>
      </c>
      <c r="O13" s="66">
        <v>45929747</v>
      </c>
      <c r="P13" s="66">
        <v>13266</v>
      </c>
      <c r="Q13" s="66">
        <v>153208</v>
      </c>
      <c r="R13" s="66">
        <v>4608977</v>
      </c>
      <c r="S13" s="66"/>
      <c r="T13" s="66"/>
      <c r="U13" s="66">
        <f t="shared" si="3"/>
        <v>494318983</v>
      </c>
      <c r="V13" s="67"/>
      <c r="W13" s="68">
        <f t="shared" si="2"/>
        <v>494318983</v>
      </c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ht="22.5" customHeight="1" x14ac:dyDescent="0.35">
      <c r="A14" s="63"/>
      <c r="B14" s="64" t="s">
        <v>74</v>
      </c>
      <c r="D14" s="65" t="s">
        <v>5</v>
      </c>
      <c r="F14" s="66">
        <v>1080.2070000000001</v>
      </c>
      <c r="G14" s="66">
        <v>21786.582999999999</v>
      </c>
      <c r="H14" s="66">
        <v>3.4849999999999999</v>
      </c>
      <c r="I14" s="66">
        <v>315121.90299999999</v>
      </c>
      <c r="J14" s="66">
        <v>13415691.811000001</v>
      </c>
      <c r="K14" s="66">
        <v>57533834.461999997</v>
      </c>
      <c r="L14" s="66">
        <v>1460523</v>
      </c>
      <c r="M14" s="66">
        <v>9038671.8340000007</v>
      </c>
      <c r="N14" s="66">
        <v>5963.62</v>
      </c>
      <c r="O14" s="66">
        <v>16523076.435000001</v>
      </c>
      <c r="P14" s="66">
        <v>278459.92800000001</v>
      </c>
      <c r="Q14" s="66">
        <v>92792</v>
      </c>
      <c r="R14" s="66">
        <v>863391.87699999998</v>
      </c>
      <c r="S14" s="66"/>
      <c r="T14" s="66"/>
      <c r="U14" s="66">
        <f t="shared" si="3"/>
        <v>99550397.145000026</v>
      </c>
      <c r="V14" s="67"/>
      <c r="W14" s="68">
        <f t="shared" si="2"/>
        <v>99550397.145000026</v>
      </c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s="100" customFormat="1" ht="24.95" customHeight="1" x14ac:dyDescent="0.15">
      <c r="A15" s="91"/>
      <c r="B15" s="101"/>
      <c r="C15" s="93"/>
      <c r="D15" s="94" t="s">
        <v>6</v>
      </c>
      <c r="E15" s="95"/>
      <c r="F15" s="96">
        <f t="shared" ref="F15:T15" si="5">SUM(F16,F17,F19,F28,F32)</f>
        <v>26845.616000000002</v>
      </c>
      <c r="G15" s="96">
        <f t="shared" si="5"/>
        <v>129241.01900000001</v>
      </c>
      <c r="H15" s="96">
        <f t="shared" si="5"/>
        <v>146618.30799999999</v>
      </c>
      <c r="I15" s="96">
        <f t="shared" si="5"/>
        <v>716629.46299999987</v>
      </c>
      <c r="J15" s="96">
        <f t="shared" si="5"/>
        <v>75741237.02699998</v>
      </c>
      <c r="K15" s="96">
        <f>SUM(K16,K17,K19,K28,K32,K18)</f>
        <v>401539240.66199982</v>
      </c>
      <c r="L15" s="96">
        <f t="shared" si="5"/>
        <v>12404451.526000001</v>
      </c>
      <c r="M15" s="96">
        <f t="shared" si="5"/>
        <v>45045386.584000006</v>
      </c>
      <c r="N15" s="96">
        <f t="shared" si="5"/>
        <v>127341.51100000001</v>
      </c>
      <c r="O15" s="96">
        <f t="shared" si="5"/>
        <v>62016943.247999988</v>
      </c>
      <c r="P15" s="96">
        <f t="shared" si="5"/>
        <v>291725.55300000001</v>
      </c>
      <c r="Q15" s="96">
        <f t="shared" si="5"/>
        <v>219593.61799999999</v>
      </c>
      <c r="R15" s="96">
        <f t="shared" si="5"/>
        <v>6504627.8279999997</v>
      </c>
      <c r="S15" s="96">
        <f t="shared" si="5"/>
        <v>0</v>
      </c>
      <c r="T15" s="96">
        <f t="shared" si="5"/>
        <v>0</v>
      </c>
      <c r="U15" s="96">
        <f>SUM(U16,U17,U19,U28,U32,U18)</f>
        <v>604909881.96299982</v>
      </c>
      <c r="V15" s="99"/>
      <c r="W15" s="102" t="e">
        <f>SUM(W16,W17,#REF!,#REF!,#REF!,#REF!,W19,W28:W28,#REF!,#REF!,#REF!,W32)</f>
        <v>#REF!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</row>
    <row r="16" spans="1:34" ht="22.5" customHeight="1" x14ac:dyDescent="0.35">
      <c r="A16" s="63"/>
      <c r="B16" s="64" t="s">
        <v>7</v>
      </c>
      <c r="D16" s="65" t="s">
        <v>8</v>
      </c>
      <c r="F16" s="66">
        <v>15864.768</v>
      </c>
      <c r="G16" s="66">
        <v>119781.40300000001</v>
      </c>
      <c r="H16" s="66">
        <v>137070.00399999999</v>
      </c>
      <c r="I16" s="66">
        <v>193917.242</v>
      </c>
      <c r="J16" s="66">
        <v>579719.30900000001</v>
      </c>
      <c r="K16" s="66">
        <v>3998328.9970000004</v>
      </c>
      <c r="L16" s="66">
        <v>366731.50100000005</v>
      </c>
      <c r="M16" s="66">
        <v>371745.75499999995</v>
      </c>
      <c r="N16" s="66">
        <v>120682.81700000001</v>
      </c>
      <c r="O16" s="66"/>
      <c r="P16" s="66">
        <v>18918.389000000003</v>
      </c>
      <c r="Q16" s="66"/>
      <c r="R16" s="66">
        <v>227090.80499999999</v>
      </c>
      <c r="S16" s="66"/>
      <c r="T16" s="66"/>
      <c r="U16" s="66">
        <f t="shared" ref="U16:U19" si="6">SUM(F16:T16)</f>
        <v>6149850.9900000002</v>
      </c>
      <c r="V16" s="67"/>
      <c r="W16" s="68">
        <f t="shared" si="2"/>
        <v>6149850.9900000002</v>
      </c>
      <c r="X16" s="67"/>
      <c r="Y16" s="67"/>
      <c r="Z16" s="67">
        <f>+U16/1000</f>
        <v>6149.8509899999999</v>
      </c>
      <c r="AA16" s="67"/>
      <c r="AB16" s="67"/>
      <c r="AC16" s="67"/>
      <c r="AD16" s="67"/>
      <c r="AE16" s="67"/>
      <c r="AF16" s="67"/>
      <c r="AG16" s="67"/>
      <c r="AH16" s="67"/>
    </row>
    <row r="17" spans="1:34" ht="22.5" customHeight="1" x14ac:dyDescent="0.35">
      <c r="A17" s="63"/>
      <c r="B17" s="64" t="s">
        <v>9</v>
      </c>
      <c r="D17" s="65" t="s">
        <v>10</v>
      </c>
      <c r="F17" s="66">
        <v>158.70400000000001</v>
      </c>
      <c r="G17" s="66">
        <v>6376.509</v>
      </c>
      <c r="H17" s="66">
        <v>9548.3040000000001</v>
      </c>
      <c r="I17" s="66">
        <v>14756</v>
      </c>
      <c r="J17" s="66">
        <v>70937.574999999997</v>
      </c>
      <c r="K17" s="66">
        <v>496639.72300000017</v>
      </c>
      <c r="L17" s="66">
        <v>17835.131000000001</v>
      </c>
      <c r="M17" s="66">
        <v>28482.371999999999</v>
      </c>
      <c r="N17" s="66">
        <v>1274.922</v>
      </c>
      <c r="O17" s="66"/>
      <c r="P17" s="66"/>
      <c r="Q17" s="66">
        <v>0</v>
      </c>
      <c r="R17" s="66">
        <v>158499.50900000005</v>
      </c>
      <c r="S17" s="66"/>
      <c r="T17" s="66"/>
      <c r="U17" s="66">
        <f t="shared" si="6"/>
        <v>804508.7490000003</v>
      </c>
      <c r="V17" s="67"/>
      <c r="W17" s="68">
        <f t="shared" si="2"/>
        <v>804508.7490000003</v>
      </c>
      <c r="X17" s="67"/>
      <c r="Y17" s="67"/>
      <c r="Z17" s="67">
        <f t="shared" ref="Z17:Z32" si="7">+U17/1000</f>
        <v>804.50874900000031</v>
      </c>
      <c r="AA17" s="67"/>
      <c r="AB17" s="67"/>
      <c r="AC17" s="67"/>
      <c r="AD17" s="67"/>
      <c r="AE17" s="67"/>
      <c r="AF17" s="67"/>
      <c r="AG17" s="67"/>
      <c r="AH17" s="67"/>
    </row>
    <row r="18" spans="1:34" ht="22.5" customHeight="1" x14ac:dyDescent="0.35">
      <c r="A18" s="63"/>
      <c r="B18" s="64" t="s">
        <v>75</v>
      </c>
      <c r="D18" s="65" t="s">
        <v>67</v>
      </c>
      <c r="F18" s="66"/>
      <c r="G18" s="66"/>
      <c r="H18" s="66"/>
      <c r="I18" s="66"/>
      <c r="J18" s="66"/>
      <c r="K18" s="66">
        <v>24675</v>
      </c>
      <c r="L18" s="66"/>
      <c r="M18" s="66"/>
      <c r="N18" s="66"/>
      <c r="O18" s="66"/>
      <c r="P18" s="66"/>
      <c r="Q18" s="66"/>
      <c r="R18" s="66"/>
      <c r="S18" s="66"/>
      <c r="T18" s="66"/>
      <c r="U18" s="66">
        <f t="shared" si="6"/>
        <v>24675</v>
      </c>
      <c r="V18" s="67"/>
      <c r="W18" s="68"/>
      <c r="X18" s="67"/>
      <c r="Y18" s="67"/>
      <c r="Z18" s="67">
        <f t="shared" si="7"/>
        <v>24.675000000000001</v>
      </c>
      <c r="AA18" s="67"/>
      <c r="AB18" s="67"/>
      <c r="AC18" s="67"/>
      <c r="AD18" s="67"/>
      <c r="AE18" s="67"/>
      <c r="AF18" s="67"/>
      <c r="AG18" s="67"/>
      <c r="AH18" s="67"/>
    </row>
    <row r="19" spans="1:34" ht="22.5" customHeight="1" x14ac:dyDescent="0.35">
      <c r="A19" s="63"/>
      <c r="B19" s="64" t="s">
        <v>76</v>
      </c>
      <c r="D19" s="69" t="s">
        <v>68</v>
      </c>
      <c r="F19" s="66">
        <f t="shared" ref="F19:R19" si="8">SUM(F20:F26)</f>
        <v>10516.314</v>
      </c>
      <c r="G19" s="66">
        <f t="shared" si="8"/>
        <v>0</v>
      </c>
      <c r="H19" s="66">
        <f t="shared" si="8"/>
        <v>0</v>
      </c>
      <c r="I19" s="66">
        <f t="shared" si="8"/>
        <v>0</v>
      </c>
      <c r="J19" s="66">
        <f t="shared" si="8"/>
        <v>282800</v>
      </c>
      <c r="K19" s="66">
        <f t="shared" si="8"/>
        <v>2790763.9869999993</v>
      </c>
      <c r="L19" s="66">
        <f t="shared" si="8"/>
        <v>0</v>
      </c>
      <c r="M19" s="66">
        <f>SUM(M20:M27)</f>
        <v>0</v>
      </c>
      <c r="N19" s="66">
        <f t="shared" si="8"/>
        <v>0</v>
      </c>
      <c r="O19" s="66">
        <f>SUM(O20:O26)</f>
        <v>80800</v>
      </c>
      <c r="P19" s="66">
        <f t="shared" si="8"/>
        <v>0</v>
      </c>
      <c r="Q19" s="66">
        <f>SUM(Q20:Q26)</f>
        <v>0</v>
      </c>
      <c r="R19" s="66">
        <f t="shared" si="8"/>
        <v>258025.58</v>
      </c>
      <c r="S19" s="66">
        <f>SUM(S20:S26)</f>
        <v>0</v>
      </c>
      <c r="T19" s="66">
        <f>SUM(T20:T26)</f>
        <v>0</v>
      </c>
      <c r="U19" s="66">
        <f t="shared" si="6"/>
        <v>3422905.8809999991</v>
      </c>
      <c r="V19" s="67"/>
      <c r="W19" s="68">
        <f t="shared" si="2"/>
        <v>3422905.8809999991</v>
      </c>
      <c r="X19" s="67"/>
      <c r="Y19" s="67"/>
      <c r="Z19" s="67">
        <f t="shared" si="7"/>
        <v>3422.9058809999992</v>
      </c>
      <c r="AA19" s="67"/>
      <c r="AB19" s="67"/>
      <c r="AC19" s="67"/>
      <c r="AD19" s="67"/>
      <c r="AE19" s="67"/>
      <c r="AF19" s="67"/>
      <c r="AG19" s="67"/>
      <c r="AH19" s="67"/>
    </row>
    <row r="20" spans="1:34" ht="22.5" customHeight="1" x14ac:dyDescent="0.35">
      <c r="A20" s="63"/>
      <c r="B20" s="70" t="s">
        <v>20</v>
      </c>
      <c r="C20" s="71"/>
      <c r="D20" s="72" t="s">
        <v>38</v>
      </c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>
        <f t="shared" ref="U20:U27" si="9">SUM(F20:T20)</f>
        <v>0</v>
      </c>
      <c r="V20" s="67"/>
      <c r="W20" s="68">
        <f t="shared" si="2"/>
        <v>0</v>
      </c>
      <c r="X20" s="67"/>
      <c r="Y20" s="67"/>
      <c r="Z20" s="67">
        <f t="shared" si="7"/>
        <v>0</v>
      </c>
      <c r="AA20" s="67"/>
      <c r="AB20" s="67"/>
      <c r="AC20" s="67"/>
      <c r="AD20" s="67"/>
      <c r="AE20" s="67"/>
      <c r="AF20" s="67"/>
      <c r="AG20" s="67"/>
      <c r="AH20" s="67"/>
    </row>
    <row r="21" spans="1:34" ht="22.5" customHeight="1" x14ac:dyDescent="0.35">
      <c r="A21" s="63"/>
      <c r="B21" s="74" t="s">
        <v>39</v>
      </c>
      <c r="D21" s="65" t="s">
        <v>98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>
        <f t="shared" si="9"/>
        <v>0</v>
      </c>
      <c r="V21" s="67"/>
      <c r="W21" s="68">
        <f t="shared" si="2"/>
        <v>0</v>
      </c>
      <c r="X21" s="67"/>
      <c r="Y21" s="67"/>
      <c r="Z21" s="67">
        <f t="shared" si="7"/>
        <v>0</v>
      </c>
      <c r="AA21" s="67"/>
      <c r="AB21" s="67"/>
      <c r="AC21" s="67"/>
      <c r="AD21" s="67"/>
      <c r="AE21" s="67"/>
      <c r="AF21" s="67"/>
      <c r="AG21" s="67"/>
      <c r="AH21" s="67"/>
    </row>
    <row r="22" spans="1:34" ht="22.5" customHeight="1" x14ac:dyDescent="0.35">
      <c r="A22" s="63"/>
      <c r="B22" s="74" t="s">
        <v>31</v>
      </c>
      <c r="D22" s="65" t="s">
        <v>33</v>
      </c>
      <c r="F22" s="66"/>
      <c r="G22" s="66"/>
      <c r="H22" s="66"/>
      <c r="I22" s="66">
        <v>0</v>
      </c>
      <c r="J22" s="66">
        <v>282800</v>
      </c>
      <c r="K22" s="66">
        <v>665999.96299999999</v>
      </c>
      <c r="L22" s="66"/>
      <c r="M22" s="66"/>
      <c r="N22" s="66"/>
      <c r="O22" s="66">
        <v>80800</v>
      </c>
      <c r="P22" s="66"/>
      <c r="Q22" s="66"/>
      <c r="R22" s="66">
        <v>248109.05</v>
      </c>
      <c r="S22" s="66"/>
      <c r="T22" s="66"/>
      <c r="U22" s="66">
        <f t="shared" si="9"/>
        <v>1277709.013</v>
      </c>
      <c r="V22" s="67"/>
      <c r="W22" s="68">
        <f t="shared" si="2"/>
        <v>1277709.013</v>
      </c>
      <c r="X22" s="67"/>
      <c r="Y22" s="67"/>
      <c r="Z22" s="67">
        <f t="shared" si="7"/>
        <v>1277.7090130000001</v>
      </c>
      <c r="AA22" s="67"/>
      <c r="AB22" s="67"/>
      <c r="AC22" s="67"/>
      <c r="AD22" s="67"/>
      <c r="AE22" s="67"/>
      <c r="AF22" s="67"/>
      <c r="AG22" s="67"/>
      <c r="AH22" s="67"/>
    </row>
    <row r="23" spans="1:34" ht="22.5" customHeight="1" x14ac:dyDescent="0.35">
      <c r="A23" s="63"/>
      <c r="B23" s="74" t="s">
        <v>32</v>
      </c>
      <c r="D23" s="65" t="s">
        <v>34</v>
      </c>
      <c r="F23" s="66">
        <v>1083.8520000000001</v>
      </c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>
        <v>570.01</v>
      </c>
      <c r="S23" s="66"/>
      <c r="T23" s="66"/>
      <c r="U23" s="66">
        <f t="shared" si="9"/>
        <v>1653.8620000000001</v>
      </c>
      <c r="V23" s="67"/>
      <c r="W23" s="68">
        <f t="shared" si="2"/>
        <v>1653.8620000000001</v>
      </c>
      <c r="X23" s="67"/>
      <c r="Y23" s="67"/>
      <c r="Z23" s="67">
        <f t="shared" si="7"/>
        <v>1.6538620000000002</v>
      </c>
      <c r="AA23" s="67"/>
      <c r="AB23" s="67"/>
      <c r="AC23" s="67"/>
      <c r="AD23" s="67"/>
      <c r="AE23" s="67"/>
      <c r="AF23" s="67"/>
      <c r="AG23" s="67"/>
      <c r="AH23" s="67"/>
    </row>
    <row r="24" spans="1:34" ht="22.5" customHeight="1" x14ac:dyDescent="0.35">
      <c r="A24" s="63"/>
      <c r="B24" s="74" t="s">
        <v>37</v>
      </c>
      <c r="D24" s="65" t="s">
        <v>47</v>
      </c>
      <c r="F24" s="66"/>
      <c r="G24" s="66"/>
      <c r="H24" s="66"/>
      <c r="I24" s="66"/>
      <c r="J24" s="66"/>
      <c r="K24" s="66">
        <v>2124764.0239999993</v>
      </c>
      <c r="L24" s="66"/>
      <c r="M24" s="66"/>
      <c r="N24" s="66"/>
      <c r="O24" s="66"/>
      <c r="P24" s="66"/>
      <c r="Q24" s="66"/>
      <c r="R24" s="66">
        <v>9346.52</v>
      </c>
      <c r="S24" s="66"/>
      <c r="T24" s="66"/>
      <c r="U24" s="66">
        <f t="shared" si="9"/>
        <v>2134110.5439999993</v>
      </c>
      <c r="V24" s="67"/>
      <c r="W24" s="68">
        <f t="shared" si="2"/>
        <v>2134110.5439999993</v>
      </c>
      <c r="X24" s="67"/>
      <c r="Y24" s="67"/>
      <c r="Z24" s="67">
        <f t="shared" si="7"/>
        <v>2134.1105439999992</v>
      </c>
      <c r="AA24" s="67"/>
      <c r="AB24" s="67"/>
      <c r="AC24" s="67"/>
      <c r="AD24" s="67"/>
      <c r="AE24" s="67"/>
      <c r="AF24" s="67"/>
      <c r="AG24" s="67"/>
      <c r="AH24" s="67"/>
    </row>
    <row r="25" spans="1:34" ht="22.5" customHeight="1" x14ac:dyDescent="0.35">
      <c r="A25" s="63"/>
      <c r="B25" s="74" t="s">
        <v>21</v>
      </c>
      <c r="D25" s="65" t="s">
        <v>36</v>
      </c>
      <c r="F25" s="66">
        <v>9432.4619999999995</v>
      </c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>
        <v>0</v>
      </c>
      <c r="S25" s="66"/>
      <c r="T25" s="66"/>
      <c r="U25" s="66">
        <f t="shared" si="9"/>
        <v>9432.4619999999995</v>
      </c>
      <c r="V25" s="67"/>
      <c r="W25" s="68">
        <f t="shared" si="2"/>
        <v>9432.4619999999995</v>
      </c>
      <c r="X25" s="67"/>
      <c r="Y25" s="67"/>
      <c r="Z25" s="67">
        <f t="shared" si="7"/>
        <v>9.4324619999999992</v>
      </c>
      <c r="AA25" s="67"/>
      <c r="AB25" s="67"/>
      <c r="AC25" s="67"/>
      <c r="AD25" s="67"/>
      <c r="AE25" s="67"/>
      <c r="AF25" s="67"/>
      <c r="AG25" s="67"/>
      <c r="AH25" s="67"/>
    </row>
    <row r="26" spans="1:34" ht="22.5" customHeight="1" x14ac:dyDescent="0.35">
      <c r="A26" s="63"/>
      <c r="B26" s="74" t="s">
        <v>23</v>
      </c>
      <c r="D26" s="65" t="s">
        <v>35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>
        <v>0</v>
      </c>
      <c r="S26" s="66"/>
      <c r="T26" s="66"/>
      <c r="U26" s="66">
        <f t="shared" si="9"/>
        <v>0</v>
      </c>
      <c r="V26" s="67"/>
      <c r="W26" s="68">
        <f t="shared" si="2"/>
        <v>0</v>
      </c>
      <c r="X26" s="67"/>
      <c r="Y26" s="67"/>
      <c r="Z26" s="67">
        <f t="shared" si="7"/>
        <v>0</v>
      </c>
      <c r="AA26" s="67"/>
      <c r="AB26" s="67"/>
      <c r="AC26" s="67"/>
      <c r="AD26" s="67"/>
      <c r="AE26" s="67"/>
      <c r="AF26" s="67"/>
      <c r="AG26" s="67"/>
      <c r="AH26" s="67"/>
    </row>
    <row r="27" spans="1:34" ht="22.5" customHeight="1" x14ac:dyDescent="0.35">
      <c r="A27" s="63"/>
      <c r="B27" s="74" t="s">
        <v>96</v>
      </c>
      <c r="D27" s="65" t="s">
        <v>97</v>
      </c>
      <c r="F27" s="66"/>
      <c r="G27" s="66"/>
      <c r="H27" s="66"/>
      <c r="I27" s="66"/>
      <c r="J27" s="66"/>
      <c r="K27" s="66"/>
      <c r="L27" s="66">
        <v>0</v>
      </c>
      <c r="M27" s="66"/>
      <c r="N27" s="66"/>
      <c r="O27" s="66"/>
      <c r="P27" s="66"/>
      <c r="Q27" s="66"/>
      <c r="R27" s="66"/>
      <c r="S27" s="66"/>
      <c r="T27" s="66"/>
      <c r="U27" s="66">
        <f t="shared" si="9"/>
        <v>0</v>
      </c>
      <c r="V27" s="67"/>
      <c r="W27" s="68"/>
      <c r="X27" s="67"/>
      <c r="Y27" s="67"/>
      <c r="Z27" s="67">
        <f t="shared" si="7"/>
        <v>0</v>
      </c>
      <c r="AA27" s="67"/>
      <c r="AB27" s="67"/>
      <c r="AC27" s="67"/>
      <c r="AD27" s="67"/>
      <c r="AE27" s="67"/>
      <c r="AF27" s="67"/>
      <c r="AG27" s="67"/>
      <c r="AH27" s="67"/>
    </row>
    <row r="28" spans="1:34" ht="22.5" customHeight="1" x14ac:dyDescent="0.35">
      <c r="A28" s="63"/>
      <c r="B28" s="75" t="s">
        <v>77</v>
      </c>
      <c r="C28" s="76"/>
      <c r="D28" s="77" t="s">
        <v>15</v>
      </c>
      <c r="F28" s="78">
        <f t="shared" ref="F28:P28" si="10">SUM(F29,F30,F31)</f>
        <v>0</v>
      </c>
      <c r="G28" s="78">
        <f t="shared" si="10"/>
        <v>0</v>
      </c>
      <c r="H28" s="78">
        <f t="shared" si="10"/>
        <v>0</v>
      </c>
      <c r="I28" s="78">
        <f t="shared" si="10"/>
        <v>395030.77799999993</v>
      </c>
      <c r="J28" s="78">
        <f t="shared" si="10"/>
        <v>63235907.033999987</v>
      </c>
      <c r="K28" s="78">
        <f t="shared" si="10"/>
        <v>341889426.46299982</v>
      </c>
      <c r="L28" s="78">
        <f t="shared" si="10"/>
        <v>10596466.783000002</v>
      </c>
      <c r="M28" s="78">
        <f t="shared" si="10"/>
        <v>36392413.792000011</v>
      </c>
      <c r="N28" s="78">
        <f t="shared" si="10"/>
        <v>0</v>
      </c>
      <c r="O28" s="78">
        <f t="shared" si="10"/>
        <v>47409136.773999989</v>
      </c>
      <c r="P28" s="78">
        <f t="shared" si="10"/>
        <v>0</v>
      </c>
      <c r="Q28" s="78">
        <f>SUM(Q29,Q30,Q31)</f>
        <v>219593.61799999999</v>
      </c>
      <c r="R28" s="78">
        <f t="shared" ref="R28:T28" si="11">SUM(R29,R30,R31)</f>
        <v>5114789.8309999993</v>
      </c>
      <c r="S28" s="78">
        <f t="shared" si="11"/>
        <v>0</v>
      </c>
      <c r="T28" s="78">
        <f t="shared" si="11"/>
        <v>0</v>
      </c>
      <c r="U28" s="78">
        <f>SUM(U29,U30,U31)</f>
        <v>505252765.07299978</v>
      </c>
      <c r="V28" s="67"/>
      <c r="W28" s="68">
        <f t="shared" si="2"/>
        <v>505252765.07299978</v>
      </c>
      <c r="X28" s="67"/>
      <c r="Y28" s="67"/>
      <c r="Z28" s="67">
        <f t="shared" si="7"/>
        <v>505252.76507299975</v>
      </c>
      <c r="AA28" s="67"/>
      <c r="AB28" s="67"/>
      <c r="AC28" s="67"/>
      <c r="AD28" s="67"/>
      <c r="AE28" s="67"/>
      <c r="AF28" s="67"/>
      <c r="AG28" s="67"/>
      <c r="AH28" s="67"/>
    </row>
    <row r="29" spans="1:34" ht="22.5" customHeight="1" x14ac:dyDescent="0.35">
      <c r="A29" s="63"/>
      <c r="B29" s="74" t="s">
        <v>20</v>
      </c>
      <c r="D29" s="65" t="s">
        <v>42</v>
      </c>
      <c r="F29" s="66"/>
      <c r="G29" s="66"/>
      <c r="H29" s="66"/>
      <c r="I29" s="66"/>
      <c r="J29" s="66">
        <v>554020.076</v>
      </c>
      <c r="K29" s="66">
        <v>294416.32400000002</v>
      </c>
      <c r="L29" s="66"/>
      <c r="M29" s="66">
        <v>944756.96200000006</v>
      </c>
      <c r="N29" s="66"/>
      <c r="O29" s="66"/>
      <c r="P29" s="66"/>
      <c r="Q29" s="66"/>
      <c r="R29" s="66">
        <v>981641.73800000001</v>
      </c>
      <c r="S29" s="66"/>
      <c r="T29" s="66"/>
      <c r="U29" s="66">
        <f t="shared" ref="U29:U32" si="12">SUM(F29:T29)</f>
        <v>2774835.1</v>
      </c>
      <c r="V29" s="67"/>
      <c r="W29" s="68">
        <f t="shared" si="2"/>
        <v>2774835.1</v>
      </c>
      <c r="X29" s="67"/>
      <c r="Y29" s="67"/>
      <c r="Z29" s="67">
        <f t="shared" si="7"/>
        <v>2774.8351000000002</v>
      </c>
      <c r="AA29" s="67"/>
      <c r="AB29" s="67"/>
      <c r="AC29" s="67"/>
      <c r="AD29" s="67"/>
      <c r="AE29" s="67"/>
      <c r="AF29" s="67"/>
      <c r="AG29" s="67"/>
      <c r="AH29" s="67"/>
    </row>
    <row r="30" spans="1:34" ht="22.5" customHeight="1" x14ac:dyDescent="0.35">
      <c r="A30" s="63"/>
      <c r="B30" s="74" t="s">
        <v>39</v>
      </c>
      <c r="D30" s="65" t="s">
        <v>43</v>
      </c>
      <c r="F30" s="66"/>
      <c r="G30" s="66"/>
      <c r="H30" s="66"/>
      <c r="I30" s="66">
        <v>395030.77799999993</v>
      </c>
      <c r="J30" s="66">
        <v>62681886.957999989</v>
      </c>
      <c r="K30" s="66">
        <v>341595010.13899982</v>
      </c>
      <c r="L30" s="66">
        <v>10596466.783000002</v>
      </c>
      <c r="M30" s="66">
        <v>35447656.830000013</v>
      </c>
      <c r="N30" s="66"/>
      <c r="O30" s="66">
        <v>47409136.773999989</v>
      </c>
      <c r="P30" s="66"/>
      <c r="Q30" s="66">
        <v>219593.61799999999</v>
      </c>
      <c r="R30" s="66">
        <v>4133148.0929999989</v>
      </c>
      <c r="S30" s="66"/>
      <c r="T30" s="66"/>
      <c r="U30" s="66">
        <f t="shared" si="12"/>
        <v>502477929.97299975</v>
      </c>
      <c r="V30" s="67"/>
      <c r="W30" s="68">
        <f t="shared" si="2"/>
        <v>502477929.97299975</v>
      </c>
      <c r="X30" s="67"/>
      <c r="Y30" s="67"/>
      <c r="Z30" s="67">
        <f t="shared" si="7"/>
        <v>502477.92997299973</v>
      </c>
      <c r="AA30" s="67"/>
      <c r="AB30" s="67"/>
      <c r="AC30" s="67"/>
      <c r="AD30" s="67"/>
      <c r="AE30" s="67"/>
      <c r="AF30" s="67"/>
      <c r="AG30" s="67"/>
      <c r="AH30" s="67"/>
    </row>
    <row r="31" spans="1:34" ht="22.5" customHeight="1" x14ac:dyDescent="0.35">
      <c r="A31" s="63"/>
      <c r="B31" s="74" t="s">
        <v>31</v>
      </c>
      <c r="D31" s="65" t="s">
        <v>101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>
        <f t="shared" si="12"/>
        <v>0</v>
      </c>
      <c r="V31" s="67"/>
      <c r="W31" s="68">
        <f t="shared" si="2"/>
        <v>0</v>
      </c>
      <c r="X31" s="67"/>
      <c r="Y31" s="67"/>
      <c r="Z31" s="67">
        <f t="shared" si="7"/>
        <v>0</v>
      </c>
      <c r="AA31" s="67"/>
      <c r="AB31" s="67"/>
      <c r="AC31" s="67"/>
      <c r="AD31" s="67"/>
      <c r="AE31" s="67"/>
      <c r="AF31" s="67"/>
      <c r="AG31" s="67"/>
      <c r="AH31" s="67"/>
    </row>
    <row r="32" spans="1:34" ht="22.5" customHeight="1" x14ac:dyDescent="0.35">
      <c r="A32" s="63"/>
      <c r="B32" s="75" t="s">
        <v>78</v>
      </c>
      <c r="C32" s="76"/>
      <c r="D32" s="77" t="s">
        <v>41</v>
      </c>
      <c r="F32" s="78">
        <v>305.83</v>
      </c>
      <c r="G32" s="78">
        <v>3083.107</v>
      </c>
      <c r="H32" s="78"/>
      <c r="I32" s="78">
        <v>112925.443</v>
      </c>
      <c r="J32" s="78">
        <v>11571873.108999997</v>
      </c>
      <c r="K32" s="78">
        <v>52339406.491999999</v>
      </c>
      <c r="L32" s="78">
        <v>1423418.111</v>
      </c>
      <c r="M32" s="78">
        <v>8252744.665000001</v>
      </c>
      <c r="N32" s="78">
        <v>5383.7719999999999</v>
      </c>
      <c r="O32" s="78">
        <v>14527006.474000001</v>
      </c>
      <c r="P32" s="78">
        <v>272807.16399999999</v>
      </c>
      <c r="Q32" s="78"/>
      <c r="R32" s="78">
        <v>746222.10299999989</v>
      </c>
      <c r="S32" s="78"/>
      <c r="T32" s="78"/>
      <c r="U32" s="78">
        <f t="shared" si="12"/>
        <v>89255176.270000011</v>
      </c>
      <c r="V32" s="67"/>
      <c r="W32" s="68">
        <f t="shared" si="2"/>
        <v>89255176.270000011</v>
      </c>
      <c r="X32" s="67"/>
      <c r="Y32" s="67"/>
      <c r="Z32" s="67">
        <f t="shared" si="7"/>
        <v>89255.176270000011</v>
      </c>
      <c r="AA32" s="67"/>
      <c r="AB32" s="67"/>
      <c r="AC32" s="67"/>
      <c r="AD32" s="67"/>
      <c r="AE32" s="67"/>
      <c r="AF32" s="67"/>
      <c r="AG32" s="67"/>
      <c r="AH32" s="67"/>
    </row>
    <row r="33" spans="6:34" ht="25.5" customHeight="1" x14ac:dyDescent="0.25"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</row>
    <row r="34" spans="6:34" ht="18" hidden="1" customHeight="1" x14ac:dyDescent="0.25"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>
        <f t="shared" ref="S34:W34" si="13">+S9-S15</f>
        <v>0</v>
      </c>
      <c r="T34" s="79">
        <f t="shared" si="13"/>
        <v>0</v>
      </c>
      <c r="U34" s="79">
        <f t="shared" si="13"/>
        <v>-9116302.3509998322</v>
      </c>
      <c r="V34" s="79">
        <f t="shared" si="13"/>
        <v>0</v>
      </c>
      <c r="W34" s="79" t="e">
        <f t="shared" si="13"/>
        <v>#REF!</v>
      </c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</row>
    <row r="35" spans="6:34" ht="18" customHeight="1" x14ac:dyDescent="0.25"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</row>
    <row r="36" spans="6:34" ht="18" hidden="1" customHeight="1" x14ac:dyDescent="0.25">
      <c r="F36" s="79"/>
      <c r="G36" s="79"/>
      <c r="H36" s="79"/>
      <c r="I36" s="79">
        <f>+I15/1000</f>
        <v>716.62946299999987</v>
      </c>
      <c r="J36" s="79">
        <f t="shared" ref="J36:R36" si="14">+J15/1000</f>
        <v>75741.237026999981</v>
      </c>
      <c r="K36" s="79">
        <f t="shared" si="14"/>
        <v>401539.24066199979</v>
      </c>
      <c r="L36" s="79">
        <f t="shared" si="14"/>
        <v>12404.451526000001</v>
      </c>
      <c r="M36" s="79">
        <f t="shared" si="14"/>
        <v>45045.386584000007</v>
      </c>
      <c r="N36" s="79">
        <f t="shared" si="14"/>
        <v>127.34151100000001</v>
      </c>
      <c r="O36" s="79">
        <f t="shared" si="14"/>
        <v>62016.943247999989</v>
      </c>
      <c r="P36" s="79">
        <f t="shared" si="14"/>
        <v>291.72555299999999</v>
      </c>
      <c r="Q36" s="79">
        <f t="shared" si="14"/>
        <v>219.59361799999999</v>
      </c>
      <c r="R36" s="79">
        <f t="shared" si="14"/>
        <v>6504.6278279999997</v>
      </c>
      <c r="S36" s="79"/>
      <c r="T36" s="79"/>
      <c r="U36" s="79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</row>
    <row r="37" spans="6:34" ht="18" hidden="1" customHeight="1" x14ac:dyDescent="0.25">
      <c r="F37" s="79"/>
      <c r="G37" s="79"/>
      <c r="H37" s="79">
        <f>+SUM(F15:H15)/1000</f>
        <v>302.70494299999996</v>
      </c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</row>
    <row r="38" spans="6:34" ht="18" hidden="1" customHeight="1" x14ac:dyDescent="0.25"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</row>
    <row r="39" spans="6:34" ht="18" hidden="1" customHeight="1" x14ac:dyDescent="0.25">
      <c r="F39" s="67"/>
      <c r="G39" s="67"/>
      <c r="H39" s="67"/>
      <c r="I39" s="67">
        <f>+I28/1000</f>
        <v>395.03077799999994</v>
      </c>
      <c r="J39" s="67">
        <f t="shared" ref="J39:R39" si="15">+J28/1000</f>
        <v>63235.907033999989</v>
      </c>
      <c r="K39" s="67">
        <f t="shared" si="15"/>
        <v>341889.42646299984</v>
      </c>
      <c r="L39" s="67">
        <f t="shared" si="15"/>
        <v>10596.466783000002</v>
      </c>
      <c r="M39" s="67">
        <f t="shared" si="15"/>
        <v>36392.413792000014</v>
      </c>
      <c r="N39" s="67">
        <f t="shared" si="15"/>
        <v>0</v>
      </c>
      <c r="O39" s="67">
        <f t="shared" si="15"/>
        <v>47409.136773999991</v>
      </c>
      <c r="P39" s="67">
        <f t="shared" si="15"/>
        <v>0</v>
      </c>
      <c r="Q39" s="67">
        <f t="shared" si="15"/>
        <v>219.59361799999999</v>
      </c>
      <c r="R39" s="67">
        <f t="shared" si="15"/>
        <v>5114.7898309999991</v>
      </c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</row>
    <row r="40" spans="6:34" ht="18" hidden="1" customHeight="1" x14ac:dyDescent="0.25"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</row>
    <row r="41" spans="6:34" ht="18" customHeight="1" x14ac:dyDescent="0.25">
      <c r="F41" s="67"/>
      <c r="G41" s="67"/>
      <c r="H41" s="67"/>
      <c r="I41" s="67"/>
      <c r="J41" s="67"/>
      <c r="K41" s="67"/>
      <c r="L41" s="80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</row>
    <row r="42" spans="6:34" ht="18" customHeight="1" x14ac:dyDescent="0.25"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</row>
    <row r="43" spans="6:34" ht="18" customHeight="1" x14ac:dyDescent="0.25"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</row>
    <row r="44" spans="6:34" ht="18" customHeight="1" x14ac:dyDescent="0.25"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</row>
    <row r="45" spans="6:34" ht="18" customHeight="1" x14ac:dyDescent="0.25"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</row>
    <row r="46" spans="6:34" ht="18" customHeight="1" x14ac:dyDescent="0.25"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</row>
    <row r="47" spans="6:34" ht="18" customHeight="1" x14ac:dyDescent="0.25"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</row>
    <row r="48" spans="6:34" ht="18" customHeight="1" x14ac:dyDescent="0.25"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</row>
    <row r="49" spans="6:34" ht="18" customHeight="1" x14ac:dyDescent="0.25"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</row>
    <row r="50" spans="6:34" ht="18" customHeight="1" x14ac:dyDescent="0.25"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</row>
    <row r="51" spans="6:34" ht="18" customHeight="1" x14ac:dyDescent="0.25"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</row>
    <row r="52" spans="6:34" ht="18" customHeight="1" x14ac:dyDescent="0.25"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</row>
    <row r="53" spans="6:34" ht="18" customHeight="1" x14ac:dyDescent="0.25"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</row>
    <row r="54" spans="6:34" ht="18" customHeight="1" x14ac:dyDescent="0.25"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</row>
    <row r="55" spans="6:34" ht="18" customHeight="1" x14ac:dyDescent="0.25"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</row>
    <row r="56" spans="6:34" ht="18" customHeight="1" x14ac:dyDescent="0.25"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</row>
    <row r="57" spans="6:34" ht="18" customHeight="1" x14ac:dyDescent="0.25"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</row>
    <row r="58" spans="6:34" ht="18" customHeight="1" x14ac:dyDescent="0.25"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</row>
    <row r="59" spans="6:34" ht="18" customHeight="1" x14ac:dyDescent="0.25"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</row>
    <row r="60" spans="6:34" ht="18" customHeight="1" x14ac:dyDescent="0.25"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</row>
    <row r="61" spans="6:34" ht="18" customHeight="1" x14ac:dyDescent="0.25"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</row>
    <row r="62" spans="6:34" ht="18" customHeight="1" x14ac:dyDescent="0.25"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</row>
    <row r="63" spans="6:34" ht="18" customHeight="1" x14ac:dyDescent="0.25"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</row>
    <row r="64" spans="6:34" ht="18" customHeight="1" x14ac:dyDescent="0.25"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</row>
    <row r="65" spans="22:34" ht="18" customHeight="1" x14ac:dyDescent="0.25"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</row>
    <row r="66" spans="22:34" ht="18" customHeight="1" x14ac:dyDescent="0.25"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</row>
    <row r="67" spans="22:34" ht="18" customHeight="1" x14ac:dyDescent="0.25"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</row>
    <row r="68" spans="22:34" ht="18" customHeight="1" x14ac:dyDescent="0.25"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</row>
    <row r="69" spans="22:34" ht="18" customHeight="1" x14ac:dyDescent="0.25"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</row>
    <row r="70" spans="22:34" ht="18" customHeight="1" x14ac:dyDescent="0.25"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</row>
    <row r="71" spans="22:34" ht="18" customHeight="1" x14ac:dyDescent="0.25"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</row>
    <row r="72" spans="22:34" ht="18" customHeight="1" x14ac:dyDescent="0.25"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</row>
    <row r="73" spans="22:34" ht="18" customHeight="1" x14ac:dyDescent="0.25"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</row>
    <row r="74" spans="22:34" ht="18" customHeight="1" x14ac:dyDescent="0.25"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</row>
    <row r="75" spans="22:34" ht="18" customHeight="1" x14ac:dyDescent="0.25"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</row>
    <row r="76" spans="22:34" ht="18" customHeight="1" x14ac:dyDescent="0.25"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</row>
    <row r="77" spans="22:34" ht="18" customHeight="1" x14ac:dyDescent="0.25"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</row>
    <row r="78" spans="22:34" ht="18" customHeight="1" x14ac:dyDescent="0.25"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</row>
    <row r="79" spans="22:34" ht="18" customHeight="1" x14ac:dyDescent="0.25"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</row>
    <row r="80" spans="22:34" ht="18" customHeight="1" x14ac:dyDescent="0.25"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</row>
    <row r="81" spans="22:34" ht="18" customHeight="1" x14ac:dyDescent="0.25"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</row>
    <row r="82" spans="22:34" ht="18" customHeight="1" x14ac:dyDescent="0.25"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</row>
    <row r="83" spans="22:34" ht="18" customHeight="1" x14ac:dyDescent="0.25"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</row>
    <row r="84" spans="22:34" ht="18" customHeight="1" x14ac:dyDescent="0.25"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</row>
    <row r="85" spans="22:34" ht="18" customHeight="1" x14ac:dyDescent="0.25"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</row>
    <row r="86" spans="22:34" ht="18" customHeight="1" x14ac:dyDescent="0.25"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</row>
    <row r="87" spans="22:34" ht="18" customHeight="1" x14ac:dyDescent="0.25"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</row>
    <row r="88" spans="22:34" ht="18" customHeight="1" x14ac:dyDescent="0.25"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</row>
    <row r="89" spans="22:34" ht="18" customHeight="1" x14ac:dyDescent="0.25"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</row>
    <row r="90" spans="22:34" ht="18" customHeight="1" x14ac:dyDescent="0.25"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</row>
    <row r="91" spans="22:34" ht="18" customHeight="1" x14ac:dyDescent="0.25"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</row>
    <row r="92" spans="22:34" ht="18" customHeight="1" x14ac:dyDescent="0.25"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</row>
    <row r="93" spans="22:34" ht="18" customHeight="1" x14ac:dyDescent="0.25"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</row>
    <row r="94" spans="22:34" ht="18" customHeight="1" x14ac:dyDescent="0.25"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</row>
  </sheetData>
  <mergeCells count="1">
    <mergeCell ref="K3:O3"/>
  </mergeCells>
  <pageMargins left="0.35433070866141736" right="0.15748031496062992" top="0.70866141732283472" bottom="0.35433070866141736" header="0.31496062992125984" footer="0.31496062992125984"/>
  <pageSetup paperSize="122" scale="40" fitToHeight="0" orientation="landscape" r:id="rId1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J104"/>
  <sheetViews>
    <sheetView zoomScale="55" zoomScaleNormal="55" workbookViewId="0">
      <selection activeCell="K2" sqref="K2"/>
    </sheetView>
  </sheetViews>
  <sheetFormatPr baseColWidth="10" defaultColWidth="9.625" defaultRowHeight="18" customHeight="1" x14ac:dyDescent="0.3"/>
  <cols>
    <col min="1" max="1" width="1.875" style="49" customWidth="1"/>
    <col min="2" max="2" width="7.25" style="49" customWidth="1"/>
    <col min="3" max="3" width="0.875" style="49" customWidth="1"/>
    <col min="4" max="4" width="40.125" style="49" customWidth="1"/>
    <col min="5" max="5" width="1.875" style="49" customWidth="1"/>
    <col min="6" max="6" width="19.125" style="49" customWidth="1"/>
    <col min="7" max="8" width="18.375" style="49" customWidth="1"/>
    <col min="9" max="21" width="20.25" style="49" customWidth="1"/>
    <col min="22" max="22" width="2.5" style="49" customWidth="1"/>
    <col min="23" max="23" width="18.375" style="49" hidden="1" customWidth="1"/>
    <col min="24" max="24" width="18.625" style="49" hidden="1" customWidth="1"/>
    <col min="25" max="25" width="17.125" style="103" hidden="1" customWidth="1"/>
    <col min="26" max="26" width="9.625" style="49" hidden="1" customWidth="1"/>
    <col min="27" max="27" width="19.25" style="49" hidden="1" customWidth="1"/>
    <col min="28" max="28" width="9.625" style="49" hidden="1" customWidth="1"/>
    <col min="29" max="29" width="23.375" style="49" hidden="1" customWidth="1"/>
    <col min="30" max="31" width="9.625" style="49" hidden="1" customWidth="1"/>
    <col min="32" max="32" width="17.375" style="49" hidden="1" customWidth="1"/>
    <col min="33" max="33" width="9.625" style="49" hidden="1" customWidth="1"/>
    <col min="34" max="34" width="10.375" style="49" hidden="1" customWidth="1"/>
    <col min="35" max="35" width="9.625" style="49"/>
    <col min="36" max="36" width="13.5" style="49" bestFit="1" customWidth="1"/>
    <col min="37" max="16384" width="9.625" style="49"/>
  </cols>
  <sheetData>
    <row r="1" spans="1:34" ht="18" customHeight="1" x14ac:dyDescent="0.3">
      <c r="O1" s="50"/>
    </row>
    <row r="2" spans="1:34" ht="18" customHeight="1" x14ac:dyDescent="0.3">
      <c r="B2" s="51"/>
      <c r="K2" s="118" t="s">
        <v>123</v>
      </c>
    </row>
    <row r="3" spans="1:34" ht="18" customHeight="1" x14ac:dyDescent="0.3">
      <c r="B3" s="51"/>
      <c r="F3" s="52"/>
      <c r="G3" s="52"/>
      <c r="H3" s="52"/>
      <c r="I3" s="52"/>
      <c r="J3" s="52"/>
      <c r="K3" s="121" t="s">
        <v>119</v>
      </c>
      <c r="L3" s="121"/>
      <c r="M3" s="121"/>
      <c r="N3" s="121"/>
      <c r="O3" s="121"/>
      <c r="P3" s="52"/>
      <c r="Q3" s="52"/>
      <c r="R3" s="52"/>
      <c r="S3" s="52"/>
      <c r="T3" s="52"/>
      <c r="U3" s="52"/>
    </row>
    <row r="4" spans="1:34" ht="18" customHeight="1" x14ac:dyDescent="0.3">
      <c r="B4" s="53"/>
      <c r="S4" s="50"/>
      <c r="T4" s="50"/>
      <c r="U4" s="50"/>
    </row>
    <row r="5" spans="1:34" ht="18" customHeight="1" x14ac:dyDescent="0.3">
      <c r="B5" s="53"/>
      <c r="S5" s="50"/>
      <c r="T5" s="50"/>
      <c r="U5" s="50"/>
    </row>
    <row r="6" spans="1:34" ht="18" customHeight="1" x14ac:dyDescent="0.3">
      <c r="B6" s="54"/>
      <c r="F6" s="55">
        <f>+F9-F25</f>
        <v>0</v>
      </c>
      <c r="G6" s="55">
        <f t="shared" ref="G6:T6" si="0">+G9-G25</f>
        <v>0</v>
      </c>
      <c r="H6" s="55">
        <f t="shared" si="0"/>
        <v>0</v>
      </c>
      <c r="I6" s="55">
        <f>+I9-I25</f>
        <v>0</v>
      </c>
      <c r="J6" s="55">
        <f t="shared" si="0"/>
        <v>0</v>
      </c>
      <c r="K6" s="55">
        <f t="shared" si="0"/>
        <v>0</v>
      </c>
      <c r="L6" s="55">
        <f t="shared" si="0"/>
        <v>0</v>
      </c>
      <c r="M6" s="55">
        <f t="shared" si="0"/>
        <v>0</v>
      </c>
      <c r="N6" s="55">
        <f t="shared" si="0"/>
        <v>0</v>
      </c>
      <c r="O6" s="55">
        <f t="shared" si="0"/>
        <v>0</v>
      </c>
      <c r="P6" s="55">
        <f>+P9-P25</f>
        <v>0</v>
      </c>
      <c r="Q6" s="55">
        <f t="shared" si="0"/>
        <v>0</v>
      </c>
      <c r="R6" s="55">
        <f t="shared" si="0"/>
        <v>0</v>
      </c>
      <c r="S6" s="55">
        <f t="shared" si="0"/>
        <v>0</v>
      </c>
      <c r="T6" s="55">
        <f t="shared" si="0"/>
        <v>0</v>
      </c>
    </row>
    <row r="7" spans="1:34" ht="18" customHeight="1" x14ac:dyDescent="0.3">
      <c r="B7" s="56"/>
      <c r="F7" s="57" t="s">
        <v>53</v>
      </c>
      <c r="G7" s="57" t="s">
        <v>54</v>
      </c>
      <c r="H7" s="57" t="s">
        <v>55</v>
      </c>
      <c r="I7" s="57" t="s">
        <v>65</v>
      </c>
      <c r="J7" s="57" t="s">
        <v>66</v>
      </c>
      <c r="K7" s="57" t="s">
        <v>56</v>
      </c>
      <c r="L7" s="57" t="s">
        <v>57</v>
      </c>
      <c r="M7" s="57" t="s">
        <v>58</v>
      </c>
      <c r="N7" s="57" t="s">
        <v>60</v>
      </c>
      <c r="O7" s="57" t="s">
        <v>80</v>
      </c>
      <c r="P7" s="57" t="s">
        <v>61</v>
      </c>
      <c r="Q7" s="58" t="s">
        <v>103</v>
      </c>
      <c r="R7" s="57" t="s">
        <v>62</v>
      </c>
      <c r="S7" s="57" t="s">
        <v>63</v>
      </c>
      <c r="T7" s="57" t="s">
        <v>49</v>
      </c>
      <c r="U7" s="59" t="s">
        <v>50</v>
      </c>
      <c r="W7" s="49" t="s">
        <v>69</v>
      </c>
    </row>
    <row r="8" spans="1:34" ht="18" customHeight="1" x14ac:dyDescent="0.3">
      <c r="B8" s="60"/>
      <c r="F8" s="61" t="s">
        <v>81</v>
      </c>
      <c r="G8" s="61" t="s">
        <v>82</v>
      </c>
      <c r="H8" s="61" t="s">
        <v>83</v>
      </c>
      <c r="I8" s="61" t="s">
        <v>84</v>
      </c>
      <c r="J8" s="61" t="s">
        <v>85</v>
      </c>
      <c r="K8" s="61" t="s">
        <v>86</v>
      </c>
      <c r="L8" s="61" t="s">
        <v>87</v>
      </c>
      <c r="M8" s="61" t="s">
        <v>88</v>
      </c>
      <c r="N8" s="61" t="s">
        <v>89</v>
      </c>
      <c r="O8" s="61" t="s">
        <v>90</v>
      </c>
      <c r="P8" s="61" t="s">
        <v>91</v>
      </c>
      <c r="Q8" s="61" t="s">
        <v>99</v>
      </c>
      <c r="R8" s="61" t="s">
        <v>92</v>
      </c>
      <c r="S8" s="61" t="s">
        <v>93</v>
      </c>
      <c r="T8" s="61" t="s">
        <v>94</v>
      </c>
      <c r="U8" s="62" t="s">
        <v>64</v>
      </c>
      <c r="W8" s="49" t="s">
        <v>70</v>
      </c>
      <c r="Y8" s="103" t="s">
        <v>117</v>
      </c>
    </row>
    <row r="9" spans="1:34" s="90" customFormat="1" ht="24.95" customHeight="1" x14ac:dyDescent="0.15">
      <c r="A9" s="81"/>
      <c r="B9" s="82" t="s">
        <v>0</v>
      </c>
      <c r="C9" s="83"/>
      <c r="D9" s="84" t="s">
        <v>1</v>
      </c>
      <c r="E9" s="85"/>
      <c r="F9" s="86">
        <f>+SUM(F10:F14,F19:F24)</f>
        <v>7557189</v>
      </c>
      <c r="G9" s="86">
        <f t="shared" ref="G9:T9" si="1">+SUM(G10:G14,G19:G24)</f>
        <v>3604831</v>
      </c>
      <c r="H9" s="86">
        <f t="shared" si="1"/>
        <v>9108435</v>
      </c>
      <c r="I9" s="86">
        <f t="shared" si="1"/>
        <v>23502413</v>
      </c>
      <c r="J9" s="86">
        <f t="shared" si="1"/>
        <v>172573015</v>
      </c>
      <c r="K9" s="86">
        <f t="shared" si="1"/>
        <v>1330278641</v>
      </c>
      <c r="L9" s="86">
        <f t="shared" si="1"/>
        <v>93510877</v>
      </c>
      <c r="M9" s="86">
        <f t="shared" si="1"/>
        <v>72717734</v>
      </c>
      <c r="N9" s="86">
        <f t="shared" si="1"/>
        <v>5819601</v>
      </c>
      <c r="O9" s="86">
        <f t="shared" si="1"/>
        <v>162102658</v>
      </c>
      <c r="P9" s="86">
        <f>+SUM(P10:P14,P19:P24)</f>
        <v>25865472</v>
      </c>
      <c r="Q9" s="86">
        <f t="shared" si="1"/>
        <v>1053042466</v>
      </c>
      <c r="R9" s="86">
        <f t="shared" si="1"/>
        <v>25428210</v>
      </c>
      <c r="S9" s="86">
        <f>+SUM(S10:S14,S19:S24)</f>
        <v>2433395</v>
      </c>
      <c r="T9" s="86">
        <f t="shared" si="1"/>
        <v>14399709</v>
      </c>
      <c r="U9" s="86">
        <f>SUM(U11,U12,U13,U14,U19,U20,U21,U22,U24,U10,U23)</f>
        <v>3001944646</v>
      </c>
      <c r="V9" s="87"/>
      <c r="W9" s="88">
        <f>SUM(W11,W10,W12,W13,W14,W19,W20,W21,W22,W24,W23)</f>
        <v>2985111542</v>
      </c>
      <c r="X9" s="88">
        <f>SUM(X11,X10,X12,X13,X14,X19,X20,X21,X22,X24,X23)</f>
        <v>1032010153</v>
      </c>
      <c r="Y9" s="88">
        <f>SUM(Y11,Y10,Y12,Y13,Y14,Y19,Y20,Y21,Y22,Y24,Y23)</f>
        <v>4017121695</v>
      </c>
      <c r="Z9" s="89"/>
      <c r="AA9" s="89">
        <f>+U9-S9-T9</f>
        <v>2985111542</v>
      </c>
      <c r="AB9" s="89"/>
      <c r="AC9" s="89">
        <f>+AA9+'VIGENTE FET'!U9</f>
        <v>4017121695</v>
      </c>
      <c r="AD9" s="89"/>
      <c r="AE9" s="89"/>
      <c r="AF9" s="89"/>
      <c r="AG9" s="89"/>
      <c r="AH9" s="89"/>
    </row>
    <row r="10" spans="1:34" ht="22.5" customHeight="1" x14ac:dyDescent="0.35">
      <c r="A10" s="63"/>
      <c r="B10" s="64" t="s">
        <v>37</v>
      </c>
      <c r="D10" s="65" t="s">
        <v>14</v>
      </c>
      <c r="F10" s="66">
        <v>5</v>
      </c>
      <c r="G10" s="66">
        <v>2</v>
      </c>
      <c r="H10" s="66">
        <v>3</v>
      </c>
      <c r="I10" s="66">
        <v>10</v>
      </c>
      <c r="J10" s="66">
        <v>10</v>
      </c>
      <c r="K10" s="66">
        <v>10</v>
      </c>
      <c r="L10" s="66">
        <v>10</v>
      </c>
      <c r="M10" s="66">
        <v>10</v>
      </c>
      <c r="N10" s="66">
        <v>10</v>
      </c>
      <c r="O10" s="66">
        <v>10</v>
      </c>
      <c r="P10" s="66">
        <v>10</v>
      </c>
      <c r="Q10" s="66">
        <v>463546</v>
      </c>
      <c r="R10" s="66">
        <v>10</v>
      </c>
      <c r="S10" s="66">
        <v>10</v>
      </c>
      <c r="T10" s="66">
        <v>10</v>
      </c>
      <c r="U10" s="66">
        <f>SUM(F10:T10)</f>
        <v>463666</v>
      </c>
      <c r="V10" s="104"/>
      <c r="W10" s="68">
        <f>+U10-T10-S10</f>
        <v>463646</v>
      </c>
      <c r="X10" s="67"/>
      <c r="Y10" s="105">
        <f t="shared" ref="Y10:Y24" si="2">SUM(W10:X10)</f>
        <v>463646</v>
      </c>
      <c r="Z10" s="67"/>
      <c r="AA10" s="67"/>
      <c r="AB10" s="67"/>
      <c r="AC10" s="67"/>
      <c r="AD10" s="67"/>
      <c r="AE10" s="67"/>
      <c r="AF10" s="67"/>
      <c r="AG10" s="67"/>
      <c r="AH10" s="67"/>
    </row>
    <row r="11" spans="1:34" ht="22.5" customHeight="1" x14ac:dyDescent="0.35">
      <c r="A11" s="63"/>
      <c r="B11" s="64" t="s">
        <v>21</v>
      </c>
      <c r="D11" s="65" t="s">
        <v>22</v>
      </c>
      <c r="F11" s="66">
        <v>680</v>
      </c>
      <c r="G11" s="66">
        <v>835</v>
      </c>
      <c r="H11" s="66">
        <v>9530</v>
      </c>
      <c r="I11" s="66">
        <v>27027</v>
      </c>
      <c r="J11" s="66">
        <v>15036</v>
      </c>
      <c r="K11" s="66">
        <v>104400</v>
      </c>
      <c r="L11" s="66">
        <v>6956</v>
      </c>
      <c r="M11" s="66">
        <v>7308</v>
      </c>
      <c r="N11" s="66">
        <v>2913</v>
      </c>
      <c r="O11" s="66">
        <v>0</v>
      </c>
      <c r="P11" s="66">
        <v>21350</v>
      </c>
      <c r="Q11" s="66"/>
      <c r="R11" s="66">
        <v>5184</v>
      </c>
      <c r="S11" s="66">
        <v>2990</v>
      </c>
      <c r="T11" s="66"/>
      <c r="U11" s="66">
        <f>SUM(F11:T11)</f>
        <v>204209</v>
      </c>
      <c r="V11" s="67"/>
      <c r="W11" s="106">
        <f>+U11-T11-S11</f>
        <v>201219</v>
      </c>
      <c r="X11" s="67"/>
      <c r="Y11" s="105">
        <f t="shared" si="2"/>
        <v>201219</v>
      </c>
      <c r="Z11" s="67"/>
      <c r="AA11" s="67"/>
      <c r="AB11" s="67"/>
      <c r="AC11" s="67"/>
      <c r="AD11" s="67"/>
      <c r="AE11" s="67"/>
      <c r="AF11" s="67"/>
      <c r="AG11" s="67"/>
      <c r="AH11" s="67"/>
    </row>
    <row r="12" spans="1:34" ht="22.5" customHeight="1" x14ac:dyDescent="0.35">
      <c r="A12" s="63"/>
      <c r="B12" s="64" t="s">
        <v>23</v>
      </c>
      <c r="D12" s="65" t="s">
        <v>24</v>
      </c>
      <c r="F12" s="66"/>
      <c r="G12" s="66"/>
      <c r="H12" s="66"/>
      <c r="I12" s="66">
        <v>908</v>
      </c>
      <c r="J12" s="66">
        <v>1095</v>
      </c>
      <c r="K12" s="66">
        <v>8185529</v>
      </c>
      <c r="L12" s="66">
        <v>1644</v>
      </c>
      <c r="M12" s="66"/>
      <c r="N12" s="66"/>
      <c r="O12" s="66"/>
      <c r="P12" s="66"/>
      <c r="Q12" s="66">
        <v>36040004</v>
      </c>
      <c r="R12" s="66">
        <v>0</v>
      </c>
      <c r="S12" s="66">
        <v>274992</v>
      </c>
      <c r="T12" s="66"/>
      <c r="U12" s="66">
        <f>SUM(F12:T12)</f>
        <v>44504172</v>
      </c>
      <c r="V12" s="67"/>
      <c r="W12" s="106">
        <f>+U12-T12-S12</f>
        <v>44229180</v>
      </c>
      <c r="X12" s="67"/>
      <c r="Y12" s="105">
        <f t="shared" si="2"/>
        <v>44229180</v>
      </c>
      <c r="Z12" s="67"/>
      <c r="AA12" s="67"/>
      <c r="AB12" s="67"/>
      <c r="AC12" s="67"/>
      <c r="AD12" s="67"/>
      <c r="AE12" s="67"/>
      <c r="AF12" s="67"/>
      <c r="AG12" s="67"/>
      <c r="AH12" s="67"/>
    </row>
    <row r="13" spans="1:34" ht="22.5" customHeight="1" x14ac:dyDescent="0.35">
      <c r="A13" s="63"/>
      <c r="B13" s="64" t="s">
        <v>25</v>
      </c>
      <c r="D13" s="65" t="s">
        <v>26</v>
      </c>
      <c r="F13" s="66">
        <v>88735</v>
      </c>
      <c r="G13" s="66">
        <v>54286</v>
      </c>
      <c r="H13" s="66">
        <v>62637</v>
      </c>
      <c r="I13" s="66">
        <v>171066</v>
      </c>
      <c r="J13" s="66">
        <v>186840</v>
      </c>
      <c r="K13" s="66">
        <v>3387770</v>
      </c>
      <c r="L13" s="66">
        <v>195218</v>
      </c>
      <c r="M13" s="66">
        <v>357393</v>
      </c>
      <c r="N13" s="66">
        <v>59488</v>
      </c>
      <c r="O13" s="66">
        <v>107434</v>
      </c>
      <c r="P13" s="66">
        <v>424746</v>
      </c>
      <c r="Q13" s="66">
        <v>11682888</v>
      </c>
      <c r="R13" s="66">
        <v>39662</v>
      </c>
      <c r="S13" s="66">
        <v>53394</v>
      </c>
      <c r="T13" s="66">
        <v>89774</v>
      </c>
      <c r="U13" s="66">
        <f>SUM(F13:T13)</f>
        <v>16961331</v>
      </c>
      <c r="V13" s="67"/>
      <c r="W13" s="106">
        <f t="shared" ref="W13:W49" si="3">+U13-T13-S13</f>
        <v>16818163</v>
      </c>
      <c r="X13" s="67"/>
      <c r="Y13" s="105">
        <f t="shared" si="2"/>
        <v>16818163</v>
      </c>
      <c r="Z13" s="67"/>
      <c r="AA13" s="67"/>
      <c r="AB13" s="67"/>
      <c r="AC13" s="67"/>
      <c r="AD13" s="67"/>
      <c r="AE13" s="67"/>
      <c r="AF13" s="67"/>
      <c r="AG13" s="67"/>
      <c r="AH13" s="67"/>
    </row>
    <row r="14" spans="1:34" ht="22.5" customHeight="1" x14ac:dyDescent="0.35">
      <c r="A14" s="63"/>
      <c r="B14" s="64" t="s">
        <v>44</v>
      </c>
      <c r="D14" s="65" t="s">
        <v>2</v>
      </c>
      <c r="F14" s="66">
        <f t="shared" ref="F14:R14" si="4">SUM(F15,F18)</f>
        <v>7174843</v>
      </c>
      <c r="G14" s="66">
        <f t="shared" si="4"/>
        <v>3482540</v>
      </c>
      <c r="H14" s="66">
        <f t="shared" si="4"/>
        <v>8990123</v>
      </c>
      <c r="I14" s="66">
        <f t="shared" si="4"/>
        <v>21181232</v>
      </c>
      <c r="J14" s="66">
        <f t="shared" si="4"/>
        <v>146141236</v>
      </c>
      <c r="K14" s="66">
        <f>SUM(K15,K18)</f>
        <v>1291868606</v>
      </c>
      <c r="L14" s="66">
        <f t="shared" si="4"/>
        <v>88691980</v>
      </c>
      <c r="M14" s="66">
        <f t="shared" si="4"/>
        <v>68813051</v>
      </c>
      <c r="N14" s="66">
        <f t="shared" si="4"/>
        <v>1220143</v>
      </c>
      <c r="O14" s="66">
        <f>SUM(O15,O18)</f>
        <v>154411615</v>
      </c>
      <c r="P14" s="66">
        <f>SUM(P15,P18)</f>
        <v>24096092</v>
      </c>
      <c r="Q14" s="66">
        <f>SUM(Q15,Q18)</f>
        <v>332558028</v>
      </c>
      <c r="R14" s="66">
        <f t="shared" si="4"/>
        <v>24415347</v>
      </c>
      <c r="S14" s="66">
        <f t="shared" ref="S14" si="5">SUM(S15,S18)</f>
        <v>1949360</v>
      </c>
      <c r="T14" s="66">
        <f>SUM(T15,T18)</f>
        <v>13588090</v>
      </c>
      <c r="U14" s="66">
        <f>SUM(U15,U18)</f>
        <v>2188582286</v>
      </c>
      <c r="V14" s="67"/>
      <c r="W14" s="68">
        <f>+U14-T14-S14</f>
        <v>2173044836</v>
      </c>
      <c r="X14" s="67"/>
      <c r="Y14" s="107">
        <f t="shared" si="2"/>
        <v>2173044836</v>
      </c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22.5" customHeight="1" x14ac:dyDescent="0.35">
      <c r="A15" s="63"/>
      <c r="B15" s="64" t="s">
        <v>20</v>
      </c>
      <c r="D15" s="65" t="s">
        <v>45</v>
      </c>
      <c r="F15" s="66">
        <f t="shared" ref="F15:R15" si="6">SUM(F16:F17)</f>
        <v>7174843</v>
      </c>
      <c r="G15" s="66">
        <f t="shared" si="6"/>
        <v>3482540</v>
      </c>
      <c r="H15" s="66">
        <f t="shared" si="6"/>
        <v>8990123</v>
      </c>
      <c r="I15" s="66">
        <f t="shared" si="6"/>
        <v>21181232</v>
      </c>
      <c r="J15" s="66">
        <f t="shared" si="6"/>
        <v>146141236</v>
      </c>
      <c r="K15" s="66">
        <f>SUM(K16:K17)</f>
        <v>1291868606</v>
      </c>
      <c r="L15" s="66">
        <f t="shared" si="6"/>
        <v>88691980</v>
      </c>
      <c r="M15" s="66">
        <f t="shared" si="6"/>
        <v>68813051</v>
      </c>
      <c r="N15" s="66">
        <f t="shared" si="6"/>
        <v>1220143</v>
      </c>
      <c r="O15" s="66">
        <f t="shared" si="6"/>
        <v>154411615</v>
      </c>
      <c r="P15" s="66">
        <f>SUM(P16:P17)</f>
        <v>23724264</v>
      </c>
      <c r="Q15" s="66">
        <f>SUM(Q16:Q17)</f>
        <v>332558028</v>
      </c>
      <c r="R15" s="66">
        <f t="shared" si="6"/>
        <v>24415347</v>
      </c>
      <c r="S15" s="66">
        <f t="shared" ref="S15" si="7">SUM(S16:S17)</f>
        <v>1949360</v>
      </c>
      <c r="T15" s="66">
        <f>SUM(T16:T17)</f>
        <v>13588090</v>
      </c>
      <c r="U15" s="66">
        <f>SUM(U16:U17)</f>
        <v>2188210458</v>
      </c>
      <c r="V15" s="67"/>
      <c r="W15" s="68">
        <f t="shared" si="3"/>
        <v>2172673008</v>
      </c>
      <c r="X15" s="67"/>
      <c r="Y15" s="107">
        <f t="shared" si="2"/>
        <v>2172673008</v>
      </c>
      <c r="Z15" s="67"/>
      <c r="AA15" s="67"/>
      <c r="AB15" s="67"/>
      <c r="AC15" s="67"/>
      <c r="AD15" s="67"/>
      <c r="AE15" s="67"/>
      <c r="AF15" s="67"/>
      <c r="AG15" s="67"/>
      <c r="AH15" s="67"/>
    </row>
    <row r="16" spans="1:34" ht="22.5" customHeight="1" x14ac:dyDescent="0.35">
      <c r="A16" s="63"/>
      <c r="B16" s="64"/>
      <c r="D16" s="65" t="s">
        <v>3</v>
      </c>
      <c r="F16" s="66">
        <v>6835239</v>
      </c>
      <c r="G16" s="66">
        <v>3202721</v>
      </c>
      <c r="H16" s="66">
        <v>8341895</v>
      </c>
      <c r="I16" s="66">
        <v>11685640</v>
      </c>
      <c r="J16" s="66">
        <v>17397808</v>
      </c>
      <c r="K16" s="66">
        <v>116241870</v>
      </c>
      <c r="L16" s="66">
        <v>8721977</v>
      </c>
      <c r="M16" s="66">
        <v>6492259</v>
      </c>
      <c r="N16" s="66">
        <v>1126638</v>
      </c>
      <c r="O16" s="66">
        <v>7345556</v>
      </c>
      <c r="P16" s="66">
        <v>18290526</v>
      </c>
      <c r="Q16" s="66">
        <v>13432588</v>
      </c>
      <c r="R16" s="66">
        <v>15666386</v>
      </c>
      <c r="S16" s="66">
        <v>1949360</v>
      </c>
      <c r="T16" s="66">
        <v>8705622</v>
      </c>
      <c r="U16" s="66">
        <f t="shared" ref="U16:U24" si="8">SUM(F16:T16)</f>
        <v>245436085</v>
      </c>
      <c r="V16" s="67"/>
      <c r="W16" s="106">
        <f t="shared" si="3"/>
        <v>234781103</v>
      </c>
      <c r="X16" s="67"/>
      <c r="Y16" s="105">
        <f t="shared" si="2"/>
        <v>234781103</v>
      </c>
      <c r="Z16" s="67"/>
      <c r="AA16" s="67"/>
      <c r="AB16" s="67"/>
      <c r="AC16" s="67"/>
      <c r="AD16" s="67"/>
      <c r="AE16" s="67"/>
      <c r="AF16" s="67"/>
      <c r="AG16" s="67"/>
      <c r="AH16" s="67"/>
    </row>
    <row r="17" spans="1:34" ht="22.5" customHeight="1" x14ac:dyDescent="0.35">
      <c r="A17" s="63"/>
      <c r="B17" s="64"/>
      <c r="D17" s="65" t="s">
        <v>48</v>
      </c>
      <c r="F17" s="66">
        <v>339604</v>
      </c>
      <c r="G17" s="66">
        <v>279819</v>
      </c>
      <c r="H17" s="66">
        <v>648228</v>
      </c>
      <c r="I17" s="66">
        <v>9495592</v>
      </c>
      <c r="J17" s="66">
        <v>128743428</v>
      </c>
      <c r="K17" s="66">
        <v>1175626736</v>
      </c>
      <c r="L17" s="66">
        <v>79970003</v>
      </c>
      <c r="M17" s="66">
        <v>62320792</v>
      </c>
      <c r="N17" s="66">
        <v>93505</v>
      </c>
      <c r="O17" s="66">
        <f>153578059-6512000</f>
        <v>147066059</v>
      </c>
      <c r="P17" s="66">
        <v>5433738</v>
      </c>
      <c r="Q17" s="66">
        <v>319125440</v>
      </c>
      <c r="R17" s="66">
        <v>8748961</v>
      </c>
      <c r="S17" s="66"/>
      <c r="T17" s="66">
        <v>4882468</v>
      </c>
      <c r="U17" s="66">
        <f t="shared" si="8"/>
        <v>1942774373</v>
      </c>
      <c r="V17" s="67"/>
      <c r="W17" s="106">
        <f t="shared" si="3"/>
        <v>1937891905</v>
      </c>
      <c r="X17" s="67"/>
      <c r="Y17" s="105">
        <f t="shared" si="2"/>
        <v>1937891905</v>
      </c>
      <c r="Z17" s="67"/>
      <c r="AA17" s="67"/>
      <c r="AB17" s="67"/>
      <c r="AC17" s="67"/>
      <c r="AD17" s="67"/>
      <c r="AE17" s="67"/>
      <c r="AF17" s="67"/>
      <c r="AG17" s="67"/>
      <c r="AH17" s="67"/>
    </row>
    <row r="18" spans="1:34" ht="22.5" customHeight="1" x14ac:dyDescent="0.35">
      <c r="A18" s="63"/>
      <c r="B18" s="64" t="s">
        <v>31</v>
      </c>
      <c r="D18" s="65" t="s">
        <v>46</v>
      </c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>
        <v>371828</v>
      </c>
      <c r="Q18" s="66"/>
      <c r="R18" s="66"/>
      <c r="S18" s="66"/>
      <c r="T18" s="66"/>
      <c r="U18" s="66">
        <f t="shared" si="8"/>
        <v>371828</v>
      </c>
      <c r="V18" s="67"/>
      <c r="W18" s="106">
        <f t="shared" si="3"/>
        <v>371828</v>
      </c>
      <c r="X18" s="67"/>
      <c r="Y18" s="105">
        <f t="shared" si="2"/>
        <v>371828</v>
      </c>
      <c r="Z18" s="67"/>
      <c r="AA18" s="67"/>
      <c r="AB18" s="67"/>
      <c r="AC18" s="67"/>
      <c r="AD18" s="67"/>
      <c r="AE18" s="67"/>
      <c r="AF18" s="67"/>
      <c r="AG18" s="67"/>
      <c r="AH18" s="67"/>
    </row>
    <row r="19" spans="1:34" ht="22.5" customHeight="1" x14ac:dyDescent="0.35">
      <c r="A19" s="63"/>
      <c r="B19" s="64" t="s">
        <v>4</v>
      </c>
      <c r="D19" s="65" t="s">
        <v>27</v>
      </c>
      <c r="F19" s="66"/>
      <c r="G19" s="66"/>
      <c r="H19" s="66"/>
      <c r="I19" s="66">
        <v>3863</v>
      </c>
      <c r="J19" s="66"/>
      <c r="K19" s="66">
        <v>3132</v>
      </c>
      <c r="L19" s="66">
        <v>4698</v>
      </c>
      <c r="M19" s="66">
        <v>1566</v>
      </c>
      <c r="N19" s="66"/>
      <c r="O19" s="66">
        <v>1566</v>
      </c>
      <c r="P19" s="66">
        <v>3132</v>
      </c>
      <c r="Q19" s="66"/>
      <c r="R19" s="66">
        <v>4698</v>
      </c>
      <c r="S19" s="66"/>
      <c r="T19" s="66">
        <v>3132</v>
      </c>
      <c r="U19" s="66">
        <f t="shared" si="8"/>
        <v>25787</v>
      </c>
      <c r="V19" s="67"/>
      <c r="W19" s="68">
        <f t="shared" si="3"/>
        <v>22655</v>
      </c>
      <c r="X19" s="67"/>
      <c r="Y19" s="105">
        <f t="shared" si="2"/>
        <v>22655</v>
      </c>
      <c r="Z19" s="67"/>
      <c r="AA19" s="67"/>
      <c r="AB19" s="67"/>
      <c r="AC19" s="67"/>
      <c r="AD19" s="67"/>
      <c r="AE19" s="67"/>
      <c r="AF19" s="67"/>
      <c r="AG19" s="67"/>
      <c r="AH19" s="67"/>
    </row>
    <row r="20" spans="1:34" ht="22.5" customHeight="1" x14ac:dyDescent="0.35">
      <c r="A20" s="63"/>
      <c r="B20" s="64" t="s">
        <v>71</v>
      </c>
      <c r="D20" s="65" t="s">
        <v>28</v>
      </c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>
        <f t="shared" si="8"/>
        <v>0</v>
      </c>
      <c r="V20" s="67"/>
      <c r="W20" s="68">
        <f t="shared" si="3"/>
        <v>0</v>
      </c>
      <c r="X20" s="67"/>
      <c r="Y20" s="107">
        <f t="shared" si="2"/>
        <v>0</v>
      </c>
      <c r="Z20" s="67"/>
      <c r="AA20" s="67"/>
      <c r="AB20" s="67"/>
      <c r="AC20" s="67"/>
      <c r="AD20" s="67"/>
      <c r="AE20" s="67"/>
      <c r="AF20" s="67"/>
      <c r="AG20" s="67"/>
      <c r="AH20" s="67"/>
    </row>
    <row r="21" spans="1:34" ht="22.5" customHeight="1" x14ac:dyDescent="0.35">
      <c r="A21" s="63"/>
      <c r="B21" s="64" t="s">
        <v>72</v>
      </c>
      <c r="D21" s="65" t="s">
        <v>29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49068</v>
      </c>
      <c r="S21" s="66">
        <v>22993</v>
      </c>
      <c r="T21" s="66"/>
      <c r="U21" s="66">
        <f t="shared" si="8"/>
        <v>72061</v>
      </c>
      <c r="V21" s="67"/>
      <c r="W21" s="106">
        <f t="shared" si="3"/>
        <v>49068</v>
      </c>
      <c r="X21" s="67"/>
      <c r="Y21" s="105">
        <f t="shared" si="2"/>
        <v>49068</v>
      </c>
      <c r="Z21" s="67"/>
      <c r="AA21" s="67"/>
      <c r="AB21" s="67"/>
      <c r="AC21" s="67"/>
      <c r="AD21" s="67"/>
      <c r="AE21" s="67"/>
      <c r="AF21" s="67"/>
      <c r="AG21" s="67"/>
      <c r="AH21" s="67"/>
    </row>
    <row r="22" spans="1:34" ht="22.5" customHeight="1" x14ac:dyDescent="0.35">
      <c r="A22" s="63"/>
      <c r="B22" s="64" t="s">
        <v>73</v>
      </c>
      <c r="D22" s="65" t="s">
        <v>51</v>
      </c>
      <c r="F22" s="66"/>
      <c r="G22" s="66"/>
      <c r="H22" s="66"/>
      <c r="I22" s="66"/>
      <c r="J22" s="66"/>
      <c r="K22" s="66"/>
      <c r="L22" s="66"/>
      <c r="M22" s="66"/>
      <c r="N22" s="66">
        <v>4525066</v>
      </c>
      <c r="O22" s="66"/>
      <c r="P22" s="66"/>
      <c r="Q22" s="66">
        <v>607036247</v>
      </c>
      <c r="R22" s="66"/>
      <c r="S22" s="66"/>
      <c r="T22" s="66"/>
      <c r="U22" s="66">
        <f t="shared" si="8"/>
        <v>611561313</v>
      </c>
      <c r="V22" s="67"/>
      <c r="W22" s="106">
        <f t="shared" si="3"/>
        <v>611561313</v>
      </c>
      <c r="X22" s="108">
        <f>+'VIGENTE FET'!U11</f>
        <v>942754965</v>
      </c>
      <c r="Y22" s="105">
        <f>SUM(W22:X22)</f>
        <v>1554316278</v>
      </c>
      <c r="Z22" s="67"/>
      <c r="AA22" s="67"/>
      <c r="AB22" s="67"/>
      <c r="AC22" s="67"/>
      <c r="AD22" s="67"/>
      <c r="AE22" s="67"/>
      <c r="AF22" s="67"/>
      <c r="AG22" s="67"/>
      <c r="AH22" s="67"/>
    </row>
    <row r="23" spans="1:34" ht="22.5" customHeight="1" x14ac:dyDescent="0.35">
      <c r="A23" s="63"/>
      <c r="B23" s="64">
        <v>14</v>
      </c>
      <c r="D23" s="65" t="s">
        <v>95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>
        <f t="shared" si="8"/>
        <v>0</v>
      </c>
      <c r="V23" s="67"/>
      <c r="W23" s="68">
        <f t="shared" si="3"/>
        <v>0</v>
      </c>
      <c r="X23" s="67"/>
      <c r="Y23" s="107">
        <f t="shared" si="2"/>
        <v>0</v>
      </c>
      <c r="Z23" s="67"/>
      <c r="AA23" s="67"/>
      <c r="AB23" s="67"/>
      <c r="AC23" s="67"/>
      <c r="AD23" s="67"/>
      <c r="AE23" s="67"/>
      <c r="AF23" s="67"/>
      <c r="AG23" s="67"/>
      <c r="AH23" s="67"/>
    </row>
    <row r="24" spans="1:34" ht="22.5" customHeight="1" x14ac:dyDescent="0.35">
      <c r="A24" s="63"/>
      <c r="B24" s="64" t="s">
        <v>74</v>
      </c>
      <c r="D24" s="65" t="s">
        <v>5</v>
      </c>
      <c r="F24" s="66">
        <v>292926</v>
      </c>
      <c r="G24" s="66">
        <v>67168</v>
      </c>
      <c r="H24" s="66">
        <v>46142</v>
      </c>
      <c r="I24" s="66">
        <v>2118307</v>
      </c>
      <c r="J24" s="66">
        <v>26228798</v>
      </c>
      <c r="K24" s="66">
        <v>26729194</v>
      </c>
      <c r="L24" s="66">
        <v>4610371</v>
      </c>
      <c r="M24" s="66">
        <v>3538406</v>
      </c>
      <c r="N24" s="66">
        <v>11981</v>
      </c>
      <c r="O24" s="66">
        <v>7582033</v>
      </c>
      <c r="P24" s="66">
        <v>1320142</v>
      </c>
      <c r="Q24" s="66">
        <v>65261753</v>
      </c>
      <c r="R24" s="66">
        <v>914241</v>
      </c>
      <c r="S24" s="66">
        <v>129656</v>
      </c>
      <c r="T24" s="66">
        <v>718703</v>
      </c>
      <c r="U24" s="66">
        <f t="shared" si="8"/>
        <v>139569821</v>
      </c>
      <c r="V24" s="67"/>
      <c r="W24" s="106">
        <f t="shared" si="3"/>
        <v>138721462</v>
      </c>
      <c r="X24" s="108">
        <f>+'VIGENTE FET'!U12</f>
        <v>89255188</v>
      </c>
      <c r="Y24" s="105">
        <f t="shared" si="2"/>
        <v>227976650</v>
      </c>
      <c r="Z24" s="67"/>
      <c r="AA24" s="67"/>
      <c r="AB24" s="67"/>
      <c r="AC24" s="67"/>
      <c r="AD24" s="67"/>
      <c r="AE24" s="67"/>
      <c r="AF24" s="67"/>
      <c r="AG24" s="67"/>
      <c r="AH24" s="67"/>
    </row>
    <row r="25" spans="1:34" s="90" customFormat="1" ht="24.95" customHeight="1" x14ac:dyDescent="0.15">
      <c r="A25" s="81"/>
      <c r="B25" s="115"/>
      <c r="C25" s="83"/>
      <c r="D25" s="84" t="s">
        <v>6</v>
      </c>
      <c r="E25" s="85"/>
      <c r="F25" s="86">
        <f>SUM(F26,F27,F28,F29,F30,F31,F32,F41,F42,F46,F47,F48,F49)</f>
        <v>7557189</v>
      </c>
      <c r="G25" s="86">
        <f t="shared" ref="G25:U25" si="9">SUM(G26,G27,G28,G29,G30,G31,G32,G41,G42,G46,G47,G48,G49)</f>
        <v>3604830.9999999995</v>
      </c>
      <c r="H25" s="86">
        <f t="shared" si="9"/>
        <v>9108435</v>
      </c>
      <c r="I25" s="86">
        <f t="shared" si="9"/>
        <v>23502413</v>
      </c>
      <c r="J25" s="86">
        <f t="shared" si="9"/>
        <v>172573015</v>
      </c>
      <c r="K25" s="86">
        <f t="shared" si="9"/>
        <v>1330278641</v>
      </c>
      <c r="L25" s="86">
        <f t="shared" si="9"/>
        <v>93510877</v>
      </c>
      <c r="M25" s="86">
        <f t="shared" si="9"/>
        <v>72717734</v>
      </c>
      <c r="N25" s="86">
        <f t="shared" si="9"/>
        <v>5819601.0000000009</v>
      </c>
      <c r="O25" s="86">
        <f t="shared" si="9"/>
        <v>162102658</v>
      </c>
      <c r="P25" s="86">
        <f t="shared" si="9"/>
        <v>25865472</v>
      </c>
      <c r="Q25" s="86">
        <f t="shared" si="9"/>
        <v>1053042466</v>
      </c>
      <c r="R25" s="86">
        <f>SUM(R26,R27,R28,R29,R30,R31,R32,R41,R42,R46,R47,R48,R49)</f>
        <v>25428210</v>
      </c>
      <c r="S25" s="86">
        <f t="shared" si="9"/>
        <v>2433395</v>
      </c>
      <c r="T25" s="86">
        <f>SUM(T26,T27,T28,T29,T30,T31,T32,T41,T42,T46,T47,T48,T49)</f>
        <v>14399709</v>
      </c>
      <c r="U25" s="86">
        <f t="shared" si="9"/>
        <v>3001944646</v>
      </c>
      <c r="V25" s="89"/>
      <c r="W25" s="117">
        <f>SUM(W26,W27,W28,W29,W30,W31,W32,W41:W42,W46,W47,W48,W49)</f>
        <v>2985111542</v>
      </c>
      <c r="X25" s="117">
        <f>SUM(X26,X27,X28,X29,X30,X31,X32,X41:X42,X46,X47,X48,X49)</f>
        <v>1032010153</v>
      </c>
      <c r="Y25" s="117">
        <f>SUM(Y26,Y27,Y28,Y29,Y30,Y31,Y32,Y41:Y42,Y46,Y47,Y48,Y49)</f>
        <v>4017121695</v>
      </c>
      <c r="Z25" s="89"/>
      <c r="AA25" s="89">
        <f>+U25-S25-T25</f>
        <v>2985111542</v>
      </c>
      <c r="AB25" s="89"/>
      <c r="AC25" s="89">
        <f>+AA25+'VIGENTE FET'!U13</f>
        <v>4017121695</v>
      </c>
      <c r="AD25" s="89"/>
      <c r="AE25" s="89"/>
      <c r="AF25" s="89">
        <f>+U25+'VIGENTE FET'!U9</f>
        <v>4033954799</v>
      </c>
      <c r="AG25" s="89"/>
      <c r="AH25" s="89"/>
    </row>
    <row r="26" spans="1:34" ht="22.5" customHeight="1" x14ac:dyDescent="0.35">
      <c r="A26" s="63"/>
      <c r="B26" s="64" t="s">
        <v>7</v>
      </c>
      <c r="D26" s="65" t="s">
        <v>8</v>
      </c>
      <c r="F26" s="66">
        <v>6835239</v>
      </c>
      <c r="G26" s="66">
        <v>3202720.9999999995</v>
      </c>
      <c r="H26" s="66">
        <v>8341895</v>
      </c>
      <c r="I26" s="66">
        <v>11575640.000000002</v>
      </c>
      <c r="J26" s="66">
        <v>17397807.999999996</v>
      </c>
      <c r="K26" s="66">
        <v>116241869.99999999</v>
      </c>
      <c r="L26" s="66">
        <v>8721977</v>
      </c>
      <c r="M26" s="66">
        <v>6492259</v>
      </c>
      <c r="N26" s="66">
        <v>5233004.0000000009</v>
      </c>
      <c r="O26" s="66">
        <v>7345556</v>
      </c>
      <c r="P26" s="66">
        <v>18309066</v>
      </c>
      <c r="Q26" s="66">
        <v>13432588</v>
      </c>
      <c r="R26" s="66">
        <v>15666386</v>
      </c>
      <c r="S26" s="66">
        <v>1726664</v>
      </c>
      <c r="T26" s="66">
        <v>8705622</v>
      </c>
      <c r="U26" s="66">
        <f t="shared" ref="U26:U31" si="10">SUM(F26:T26)</f>
        <v>249228295</v>
      </c>
      <c r="V26" s="67"/>
      <c r="W26" s="106">
        <f t="shared" si="3"/>
        <v>238796009</v>
      </c>
      <c r="X26" s="108">
        <f>+'VIGENTE FET'!U14</f>
        <v>11438944</v>
      </c>
      <c r="Y26" s="105">
        <f>SUM(W26:X26)</f>
        <v>250234953</v>
      </c>
      <c r="Z26" s="67"/>
      <c r="AA26" s="67"/>
      <c r="AB26" s="67"/>
      <c r="AC26" s="67"/>
      <c r="AD26" s="67"/>
      <c r="AE26" s="67"/>
      <c r="AF26" s="67"/>
      <c r="AG26" s="67"/>
      <c r="AH26" s="67">
        <f>+U26/1000</f>
        <v>249228.29500000001</v>
      </c>
    </row>
    <row r="27" spans="1:34" ht="22.5" customHeight="1" x14ac:dyDescent="0.35">
      <c r="A27" s="63"/>
      <c r="B27" s="64" t="s">
        <v>9</v>
      </c>
      <c r="D27" s="65" t="s">
        <v>10</v>
      </c>
      <c r="F27" s="66">
        <v>265787</v>
      </c>
      <c r="G27" s="66">
        <v>180861</v>
      </c>
      <c r="H27" s="66">
        <v>372460</v>
      </c>
      <c r="I27" s="66">
        <v>661511.99999999988</v>
      </c>
      <c r="J27" s="66">
        <v>1055730.0000000002</v>
      </c>
      <c r="K27" s="66">
        <v>7802711</v>
      </c>
      <c r="L27" s="66">
        <v>614394.99999999977</v>
      </c>
      <c r="M27" s="66">
        <v>367126.00000000006</v>
      </c>
      <c r="N27" s="66">
        <v>238580</v>
      </c>
      <c r="O27" s="66">
        <v>790372</v>
      </c>
      <c r="P27" s="66">
        <v>4949404</v>
      </c>
      <c r="Q27" s="66">
        <v>1018233</v>
      </c>
      <c r="R27" s="66">
        <v>1196886.0000000002</v>
      </c>
      <c r="S27" s="66">
        <v>245160</v>
      </c>
      <c r="T27" s="66">
        <v>3695428</v>
      </c>
      <c r="U27" s="66">
        <f t="shared" si="10"/>
        <v>23454645</v>
      </c>
      <c r="V27" s="67"/>
      <c r="W27" s="106">
        <f t="shared" si="3"/>
        <v>19514057</v>
      </c>
      <c r="X27" s="108">
        <f>+'VIGENTE FET'!U15</f>
        <v>2213821</v>
      </c>
      <c r="Y27" s="105">
        <f t="shared" ref="Y27:Y49" si="11">SUM(W27:X27)</f>
        <v>21727878</v>
      </c>
      <c r="Z27" s="67"/>
      <c r="AA27" s="67"/>
      <c r="AB27" s="67"/>
      <c r="AC27" s="67"/>
      <c r="AD27" s="67"/>
      <c r="AE27" s="67"/>
      <c r="AF27" s="67"/>
      <c r="AG27" s="67"/>
      <c r="AH27" s="67">
        <f t="shared" ref="AH27:AH49" si="12">+U27/1000</f>
        <v>23454.645</v>
      </c>
    </row>
    <row r="28" spans="1:34" ht="22.5" customHeight="1" x14ac:dyDescent="0.35">
      <c r="A28" s="63"/>
      <c r="B28" s="64" t="s">
        <v>11</v>
      </c>
      <c r="D28" s="65" t="s">
        <v>52</v>
      </c>
      <c r="F28" s="66">
        <v>0</v>
      </c>
      <c r="G28" s="66">
        <v>0</v>
      </c>
      <c r="H28" s="66">
        <v>0</v>
      </c>
      <c r="I28" s="66">
        <v>0</v>
      </c>
      <c r="J28" s="66">
        <v>53693</v>
      </c>
      <c r="K28" s="66">
        <v>785966</v>
      </c>
      <c r="L28" s="66">
        <v>0</v>
      </c>
      <c r="M28" s="66">
        <v>36540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71278</v>
      </c>
      <c r="T28" s="66"/>
      <c r="U28" s="66">
        <f t="shared" si="10"/>
        <v>947477</v>
      </c>
      <c r="V28" s="67"/>
      <c r="W28" s="106">
        <f t="shared" si="3"/>
        <v>876199</v>
      </c>
      <c r="Y28" s="105">
        <f t="shared" si="11"/>
        <v>876199</v>
      </c>
      <c r="Z28" s="67"/>
      <c r="AA28" s="67"/>
      <c r="AB28" s="67"/>
      <c r="AC28" s="67"/>
      <c r="AD28" s="67"/>
      <c r="AE28" s="67"/>
      <c r="AF28" s="67"/>
      <c r="AG28" s="67"/>
      <c r="AH28" s="67">
        <f t="shared" si="12"/>
        <v>947.47699999999998</v>
      </c>
    </row>
    <row r="29" spans="1:34" ht="22.5" customHeight="1" x14ac:dyDescent="0.35">
      <c r="A29" s="63"/>
      <c r="B29" s="64" t="s">
        <v>12</v>
      </c>
      <c r="D29" s="65" t="s">
        <v>14</v>
      </c>
      <c r="F29" s="66">
        <v>82441</v>
      </c>
      <c r="G29" s="66"/>
      <c r="H29" s="66"/>
      <c r="I29" s="66"/>
      <c r="J29" s="66"/>
      <c r="K29" s="66">
        <v>1472747</v>
      </c>
      <c r="L29" s="66"/>
      <c r="M29" s="66"/>
      <c r="N29" s="66"/>
      <c r="O29" s="66"/>
      <c r="P29" s="66"/>
      <c r="Q29" s="66">
        <v>733627</v>
      </c>
      <c r="R29" s="66">
        <v>144558</v>
      </c>
      <c r="S29" s="66"/>
      <c r="T29" s="66"/>
      <c r="U29" s="66">
        <f t="shared" si="10"/>
        <v>2433373</v>
      </c>
      <c r="V29" s="67"/>
      <c r="W29" s="106">
        <f t="shared" si="3"/>
        <v>2433373</v>
      </c>
      <c r="X29" s="67"/>
      <c r="Y29" s="105">
        <f t="shared" si="11"/>
        <v>2433373</v>
      </c>
      <c r="Z29" s="67"/>
      <c r="AA29" s="67"/>
      <c r="AB29" s="67"/>
      <c r="AC29" s="67"/>
      <c r="AD29" s="67"/>
      <c r="AE29" s="67"/>
      <c r="AF29" s="67"/>
      <c r="AG29" s="67"/>
      <c r="AH29" s="67">
        <f t="shared" si="12"/>
        <v>2433.373</v>
      </c>
    </row>
    <row r="30" spans="1:34" ht="22.5" customHeight="1" x14ac:dyDescent="0.35">
      <c r="A30" s="63"/>
      <c r="B30" s="64" t="s">
        <v>13</v>
      </c>
      <c r="D30" s="65" t="s">
        <v>30</v>
      </c>
      <c r="F30" s="66">
        <v>88740</v>
      </c>
      <c r="G30" s="66">
        <v>54288</v>
      </c>
      <c r="H30" s="66">
        <v>62640</v>
      </c>
      <c r="I30" s="66">
        <v>171076</v>
      </c>
      <c r="J30" s="66">
        <v>85430</v>
      </c>
      <c r="K30" s="66">
        <v>516780</v>
      </c>
      <c r="L30" s="66">
        <v>195228</v>
      </c>
      <c r="M30" s="66">
        <v>36540</v>
      </c>
      <c r="N30" s="66">
        <v>47693</v>
      </c>
      <c r="O30" s="66">
        <v>8872</v>
      </c>
      <c r="P30" s="66">
        <v>160423</v>
      </c>
      <c r="Q30" s="66">
        <v>20</v>
      </c>
      <c r="R30" s="66">
        <v>26100</v>
      </c>
      <c r="S30" s="66">
        <v>56040</v>
      </c>
      <c r="T30" s="66">
        <v>67860</v>
      </c>
      <c r="U30" s="66">
        <f t="shared" si="10"/>
        <v>1577730</v>
      </c>
      <c r="V30" s="67"/>
      <c r="W30" s="106">
        <f t="shared" si="3"/>
        <v>1453830</v>
      </c>
      <c r="X30" s="67"/>
      <c r="Y30" s="105">
        <f t="shared" si="11"/>
        <v>1453830</v>
      </c>
      <c r="Z30" s="67"/>
      <c r="AA30" s="67"/>
      <c r="AB30" s="67"/>
      <c r="AC30" s="67"/>
      <c r="AD30" s="67"/>
      <c r="AE30" s="67"/>
      <c r="AF30" s="67"/>
      <c r="AG30" s="67"/>
      <c r="AH30" s="67">
        <f t="shared" si="12"/>
        <v>1577.73</v>
      </c>
    </row>
    <row r="31" spans="1:34" ht="22.5" customHeight="1" x14ac:dyDescent="0.35">
      <c r="A31" s="63"/>
      <c r="B31" s="64" t="s">
        <v>75</v>
      </c>
      <c r="D31" s="65" t="s">
        <v>67</v>
      </c>
      <c r="F31" s="66"/>
      <c r="G31" s="66"/>
      <c r="H31" s="66"/>
      <c r="I31" s="66"/>
      <c r="J31" s="66">
        <v>0</v>
      </c>
      <c r="K31" s="66">
        <v>0</v>
      </c>
      <c r="L31" s="66"/>
      <c r="M31" s="66">
        <v>0</v>
      </c>
      <c r="N31" s="66"/>
      <c r="O31" s="66"/>
      <c r="P31" s="66"/>
      <c r="Q31" s="66">
        <v>0</v>
      </c>
      <c r="R31" s="66"/>
      <c r="S31" s="66"/>
      <c r="T31" s="66"/>
      <c r="U31" s="66">
        <f t="shared" si="10"/>
        <v>0</v>
      </c>
      <c r="V31" s="67"/>
      <c r="W31" s="106">
        <f t="shared" si="3"/>
        <v>0</v>
      </c>
      <c r="X31" s="67"/>
      <c r="Y31" s="107">
        <f t="shared" si="11"/>
        <v>0</v>
      </c>
      <c r="Z31" s="67"/>
      <c r="AA31" s="67"/>
      <c r="AB31" s="67"/>
      <c r="AC31" s="67"/>
      <c r="AD31" s="67"/>
      <c r="AE31" s="67"/>
      <c r="AF31" s="67"/>
      <c r="AG31" s="67"/>
      <c r="AH31" s="67">
        <f t="shared" si="12"/>
        <v>0</v>
      </c>
    </row>
    <row r="32" spans="1:34" ht="22.5" customHeight="1" x14ac:dyDescent="0.35">
      <c r="A32" s="63"/>
      <c r="B32" s="64" t="s">
        <v>76</v>
      </c>
      <c r="D32" s="69" t="s">
        <v>68</v>
      </c>
      <c r="F32" s="66">
        <f t="shared" ref="F32:L32" si="13">SUM(F33:F40)</f>
        <v>105508</v>
      </c>
      <c r="G32" s="66">
        <f t="shared" si="13"/>
        <v>62909</v>
      </c>
      <c r="H32" s="66">
        <f t="shared" si="13"/>
        <v>240787</v>
      </c>
      <c r="I32" s="66">
        <f t="shared" si="13"/>
        <v>395850</v>
      </c>
      <c r="J32" s="66">
        <f t="shared" si="13"/>
        <v>1013888</v>
      </c>
      <c r="K32" s="66">
        <f t="shared" si="13"/>
        <v>11893879</v>
      </c>
      <c r="L32" s="66">
        <f t="shared" si="13"/>
        <v>1322297</v>
      </c>
      <c r="M32" s="66">
        <f>SUM(M33:M40)</f>
        <v>162012</v>
      </c>
      <c r="N32" s="66">
        <f t="shared" ref="N32:T32" si="14">SUM(N33:N40)</f>
        <v>79565</v>
      </c>
      <c r="O32" s="66">
        <f t="shared" si="14"/>
        <v>979017</v>
      </c>
      <c r="P32" s="66">
        <f t="shared" si="14"/>
        <v>1412903</v>
      </c>
      <c r="Q32" s="66">
        <f t="shared" si="14"/>
        <v>190028</v>
      </c>
      <c r="R32" s="66">
        <f t="shared" si="14"/>
        <v>1238481</v>
      </c>
      <c r="S32" s="66">
        <f t="shared" si="14"/>
        <v>243953</v>
      </c>
      <c r="T32" s="66">
        <f t="shared" si="14"/>
        <v>468181</v>
      </c>
      <c r="U32" s="66">
        <f>SUM(U33:U40)</f>
        <v>19809258</v>
      </c>
      <c r="V32" s="67"/>
      <c r="W32" s="109">
        <f t="shared" si="3"/>
        <v>19097124</v>
      </c>
      <c r="X32" s="108">
        <f>+'VIGENTE FET'!U16</f>
        <v>8163242</v>
      </c>
      <c r="Y32" s="105">
        <f t="shared" si="11"/>
        <v>27260366</v>
      </c>
      <c r="Z32" s="67"/>
      <c r="AA32" s="67"/>
      <c r="AB32" s="67"/>
      <c r="AC32" s="67"/>
      <c r="AD32" s="67"/>
      <c r="AE32" s="67"/>
      <c r="AF32" s="67"/>
      <c r="AG32" s="67"/>
      <c r="AH32" s="67">
        <f t="shared" si="12"/>
        <v>19809.258000000002</v>
      </c>
    </row>
    <row r="33" spans="1:36" ht="22.5" customHeight="1" x14ac:dyDescent="0.35">
      <c r="A33" s="63"/>
      <c r="B33" s="70" t="s">
        <v>20</v>
      </c>
      <c r="C33" s="71"/>
      <c r="D33" s="72" t="s">
        <v>38</v>
      </c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>
        <f t="shared" ref="U33:U41" si="15">SUM(F33:T33)</f>
        <v>0</v>
      </c>
      <c r="V33" s="67"/>
      <c r="W33" s="106">
        <f t="shared" si="3"/>
        <v>0</v>
      </c>
      <c r="X33" s="67"/>
      <c r="Y33" s="107">
        <f t="shared" si="11"/>
        <v>0</v>
      </c>
      <c r="Z33" s="67"/>
      <c r="AA33" s="67"/>
      <c r="AB33" s="67"/>
      <c r="AC33" s="67"/>
      <c r="AD33" s="67"/>
      <c r="AE33" s="67"/>
      <c r="AF33" s="67"/>
      <c r="AG33" s="67"/>
      <c r="AH33" s="67">
        <f t="shared" si="12"/>
        <v>0</v>
      </c>
    </row>
    <row r="34" spans="1:36" ht="22.5" customHeight="1" x14ac:dyDescent="0.35">
      <c r="A34" s="63"/>
      <c r="B34" s="74" t="s">
        <v>39</v>
      </c>
      <c r="D34" s="65" t="s">
        <v>98</v>
      </c>
      <c r="F34" s="66"/>
      <c r="G34" s="66"/>
      <c r="H34" s="66">
        <v>8503</v>
      </c>
      <c r="I34" s="66"/>
      <c r="J34" s="66"/>
      <c r="K34" s="66">
        <v>135000</v>
      </c>
      <c r="L34" s="66"/>
      <c r="M34" s="66"/>
      <c r="N34" s="66"/>
      <c r="O34" s="66">
        <v>114840</v>
      </c>
      <c r="P34" s="66"/>
      <c r="Q34" s="66"/>
      <c r="R34" s="66">
        <v>20000</v>
      </c>
      <c r="S34" s="66"/>
      <c r="T34" s="66"/>
      <c r="U34" s="66">
        <f t="shared" si="15"/>
        <v>278343</v>
      </c>
      <c r="V34" s="67"/>
      <c r="W34" s="106">
        <f t="shared" si="3"/>
        <v>278343</v>
      </c>
      <c r="X34" s="67"/>
      <c r="Y34" s="107">
        <f t="shared" si="11"/>
        <v>278343</v>
      </c>
      <c r="Z34" s="67"/>
      <c r="AA34" s="67"/>
      <c r="AB34" s="67"/>
      <c r="AC34" s="67"/>
      <c r="AD34" s="67"/>
      <c r="AE34" s="67"/>
      <c r="AF34" s="67"/>
      <c r="AG34" s="67"/>
      <c r="AH34" s="67">
        <f t="shared" si="12"/>
        <v>278.34300000000002</v>
      </c>
    </row>
    <row r="35" spans="1:36" ht="22.5" customHeight="1" x14ac:dyDescent="0.35">
      <c r="A35" s="63"/>
      <c r="B35" s="74" t="s">
        <v>31</v>
      </c>
      <c r="D35" s="65" t="s">
        <v>33</v>
      </c>
      <c r="F35" s="66">
        <v>20571</v>
      </c>
      <c r="G35" s="66"/>
      <c r="H35" s="66"/>
      <c r="I35" s="66">
        <v>246642</v>
      </c>
      <c r="J35" s="66">
        <v>672765</v>
      </c>
      <c r="K35" s="66">
        <v>4032370</v>
      </c>
      <c r="L35" s="66">
        <v>541970</v>
      </c>
      <c r="M35" s="66">
        <v>89612</v>
      </c>
      <c r="N35" s="66"/>
      <c r="O35" s="66">
        <f>134676+61710</f>
        <v>196386</v>
      </c>
      <c r="P35" s="66">
        <v>49068</v>
      </c>
      <c r="Q35" s="66">
        <v>67929</v>
      </c>
      <c r="R35" s="66">
        <v>382777</v>
      </c>
      <c r="S35" s="66">
        <v>140000</v>
      </c>
      <c r="T35" s="66">
        <v>153990</v>
      </c>
      <c r="U35" s="66">
        <f t="shared" si="15"/>
        <v>6594080</v>
      </c>
      <c r="V35" s="67"/>
      <c r="W35" s="106">
        <f t="shared" si="3"/>
        <v>6300090</v>
      </c>
      <c r="X35" s="67"/>
      <c r="Y35" s="107">
        <f t="shared" si="11"/>
        <v>6300090</v>
      </c>
      <c r="Z35" s="67"/>
      <c r="AA35" s="67"/>
      <c r="AB35" s="67"/>
      <c r="AC35" s="67"/>
      <c r="AD35" s="67"/>
      <c r="AE35" s="67"/>
      <c r="AF35" s="67"/>
      <c r="AG35" s="67"/>
      <c r="AH35" s="67">
        <f t="shared" si="12"/>
        <v>6594.08</v>
      </c>
    </row>
    <row r="36" spans="1:36" ht="22.5" customHeight="1" x14ac:dyDescent="0.35">
      <c r="A36" s="63"/>
      <c r="B36" s="74" t="s">
        <v>32</v>
      </c>
      <c r="D36" s="65" t="s">
        <v>34</v>
      </c>
      <c r="F36" s="66"/>
      <c r="G36" s="66">
        <v>2200</v>
      </c>
      <c r="H36" s="66">
        <v>21995</v>
      </c>
      <c r="I36" s="66">
        <v>27250</v>
      </c>
      <c r="J36" s="66">
        <v>31577</v>
      </c>
      <c r="K36" s="66">
        <v>112000</v>
      </c>
      <c r="L36" s="66">
        <v>30300</v>
      </c>
      <c r="M36" s="66">
        <v>12376</v>
      </c>
      <c r="N36" s="66">
        <v>4248</v>
      </c>
      <c r="O36" s="66">
        <f>10649+20258</f>
        <v>30907</v>
      </c>
      <c r="P36" s="66">
        <v>87942</v>
      </c>
      <c r="Q36" s="66">
        <v>17070</v>
      </c>
      <c r="R36" s="66"/>
      <c r="S36" s="66"/>
      <c r="T36" s="66">
        <v>98011</v>
      </c>
      <c r="U36" s="66">
        <f t="shared" si="15"/>
        <v>475876</v>
      </c>
      <c r="V36" s="67"/>
      <c r="W36" s="106">
        <f t="shared" si="3"/>
        <v>377865</v>
      </c>
      <c r="X36" s="67"/>
      <c r="Y36" s="107">
        <f t="shared" si="11"/>
        <v>377865</v>
      </c>
      <c r="Z36" s="67"/>
      <c r="AA36" s="67"/>
      <c r="AB36" s="67"/>
      <c r="AC36" s="67"/>
      <c r="AD36" s="67"/>
      <c r="AE36" s="67"/>
      <c r="AF36" s="67"/>
      <c r="AG36" s="67"/>
      <c r="AH36" s="67">
        <f t="shared" si="12"/>
        <v>475.87599999999998</v>
      </c>
    </row>
    <row r="37" spans="1:36" ht="22.5" customHeight="1" x14ac:dyDescent="0.35">
      <c r="A37" s="63"/>
      <c r="B37" s="74" t="s">
        <v>37</v>
      </c>
      <c r="D37" s="65" t="s">
        <v>47</v>
      </c>
      <c r="F37" s="66">
        <v>1999</v>
      </c>
      <c r="G37" s="66">
        <v>27300</v>
      </c>
      <c r="H37" s="66">
        <v>13013</v>
      </c>
      <c r="I37" s="66">
        <v>10415</v>
      </c>
      <c r="J37" s="66">
        <v>99695</v>
      </c>
      <c r="K37" s="66">
        <v>7183000</v>
      </c>
      <c r="L37" s="66">
        <v>379786</v>
      </c>
      <c r="M37" s="66">
        <v>7585</v>
      </c>
      <c r="N37" s="66">
        <v>2216</v>
      </c>
      <c r="O37" s="66">
        <v>280205</v>
      </c>
      <c r="P37" s="66">
        <v>272462</v>
      </c>
      <c r="Q37" s="66">
        <v>7500</v>
      </c>
      <c r="R37" s="66">
        <v>558025</v>
      </c>
      <c r="S37" s="66">
        <v>29489</v>
      </c>
      <c r="T37" s="66">
        <v>60000</v>
      </c>
      <c r="U37" s="66">
        <f t="shared" si="15"/>
        <v>8932690</v>
      </c>
      <c r="V37" s="67"/>
      <c r="W37" s="106">
        <f t="shared" si="3"/>
        <v>8843201</v>
      </c>
      <c r="X37" s="67"/>
      <c r="Y37" s="107">
        <f t="shared" si="11"/>
        <v>8843201</v>
      </c>
      <c r="Z37" s="67"/>
      <c r="AA37" s="67"/>
      <c r="AB37" s="67"/>
      <c r="AC37" s="67"/>
      <c r="AD37" s="67"/>
      <c r="AE37" s="67"/>
      <c r="AF37" s="67"/>
      <c r="AG37" s="67"/>
      <c r="AH37" s="67">
        <f t="shared" si="12"/>
        <v>8932.69</v>
      </c>
    </row>
    <row r="38" spans="1:36" ht="22.5" customHeight="1" x14ac:dyDescent="0.35">
      <c r="A38" s="63"/>
      <c r="B38" s="74" t="s">
        <v>21</v>
      </c>
      <c r="D38" s="65" t="s">
        <v>36</v>
      </c>
      <c r="F38" s="66">
        <v>30863</v>
      </c>
      <c r="G38" s="66">
        <v>33229</v>
      </c>
      <c r="H38" s="66">
        <v>82005</v>
      </c>
      <c r="I38" s="66">
        <v>65075</v>
      </c>
      <c r="J38" s="66">
        <v>129450</v>
      </c>
      <c r="K38" s="66">
        <v>322215</v>
      </c>
      <c r="L38" s="66">
        <v>109020</v>
      </c>
      <c r="M38" s="66">
        <v>30166</v>
      </c>
      <c r="N38" s="66">
        <v>45905</v>
      </c>
      <c r="O38" s="66">
        <f>78335+161518</f>
        <v>239853</v>
      </c>
      <c r="P38" s="66">
        <v>278934</v>
      </c>
      <c r="Q38" s="66">
        <v>79682</v>
      </c>
      <c r="R38" s="66">
        <v>60792</v>
      </c>
      <c r="S38" s="66">
        <v>41109</v>
      </c>
      <c r="T38" s="66">
        <v>137197</v>
      </c>
      <c r="U38" s="66">
        <f t="shared" si="15"/>
        <v>1685495</v>
      </c>
      <c r="V38" s="67"/>
      <c r="W38" s="106">
        <f t="shared" si="3"/>
        <v>1507189</v>
      </c>
      <c r="X38" s="67"/>
      <c r="Y38" s="107">
        <f t="shared" si="11"/>
        <v>1507189</v>
      </c>
      <c r="Z38" s="67"/>
      <c r="AA38" s="67"/>
      <c r="AB38" s="67"/>
      <c r="AC38" s="67"/>
      <c r="AD38" s="67"/>
      <c r="AE38" s="67"/>
      <c r="AF38" s="67"/>
      <c r="AG38" s="67"/>
      <c r="AH38" s="67">
        <f t="shared" si="12"/>
        <v>1685.4949999999999</v>
      </c>
    </row>
    <row r="39" spans="1:36" ht="22.5" customHeight="1" x14ac:dyDescent="0.35">
      <c r="A39" s="63"/>
      <c r="B39" s="74" t="s">
        <v>23</v>
      </c>
      <c r="D39" s="65" t="s">
        <v>35</v>
      </c>
      <c r="F39" s="66">
        <v>52075</v>
      </c>
      <c r="G39" s="66">
        <v>180</v>
      </c>
      <c r="H39" s="66">
        <v>115271</v>
      </c>
      <c r="I39" s="66">
        <v>46468</v>
      </c>
      <c r="J39" s="66">
        <v>80401</v>
      </c>
      <c r="K39" s="66">
        <v>109294</v>
      </c>
      <c r="L39" s="66">
        <v>261221</v>
      </c>
      <c r="M39" s="66">
        <v>22273</v>
      </c>
      <c r="N39" s="66">
        <v>27196</v>
      </c>
      <c r="O39" s="66">
        <v>116826</v>
      </c>
      <c r="P39" s="66">
        <v>724497</v>
      </c>
      <c r="Q39" s="66">
        <v>17847</v>
      </c>
      <c r="R39" s="66">
        <v>216887</v>
      </c>
      <c r="S39" s="66">
        <v>33355</v>
      </c>
      <c r="T39" s="66">
        <v>18983</v>
      </c>
      <c r="U39" s="66">
        <f t="shared" si="15"/>
        <v>1842774</v>
      </c>
      <c r="V39" s="67"/>
      <c r="W39" s="106">
        <f t="shared" si="3"/>
        <v>1790436</v>
      </c>
      <c r="X39" s="67"/>
      <c r="Y39" s="107">
        <f t="shared" si="11"/>
        <v>1790436</v>
      </c>
      <c r="Z39" s="67"/>
      <c r="AA39" s="67"/>
      <c r="AB39" s="67"/>
      <c r="AC39" s="67"/>
      <c r="AD39" s="67"/>
      <c r="AE39" s="67"/>
      <c r="AF39" s="67"/>
      <c r="AG39" s="67"/>
      <c r="AH39" s="67">
        <f t="shared" si="12"/>
        <v>1842.7739999999999</v>
      </c>
    </row>
    <row r="40" spans="1:36" ht="22.5" customHeight="1" x14ac:dyDescent="0.35">
      <c r="A40" s="63"/>
      <c r="B40" s="74" t="s">
        <v>96</v>
      </c>
      <c r="D40" s="65" t="s">
        <v>97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>
        <f t="shared" si="15"/>
        <v>0</v>
      </c>
      <c r="V40" s="67"/>
      <c r="W40" s="68"/>
      <c r="X40" s="67"/>
      <c r="Y40" s="107">
        <f t="shared" si="11"/>
        <v>0</v>
      </c>
      <c r="Z40" s="67"/>
      <c r="AA40" s="67"/>
      <c r="AB40" s="67"/>
      <c r="AC40" s="67"/>
      <c r="AD40" s="67"/>
      <c r="AE40" s="67"/>
      <c r="AF40" s="67"/>
      <c r="AG40" s="67"/>
      <c r="AH40" s="67">
        <f t="shared" si="12"/>
        <v>0</v>
      </c>
    </row>
    <row r="41" spans="1:36" ht="22.5" customHeight="1" x14ac:dyDescent="0.35">
      <c r="A41" s="63"/>
      <c r="B41" s="75">
        <v>30</v>
      </c>
      <c r="C41" s="76"/>
      <c r="D41" s="77" t="s">
        <v>100</v>
      </c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66">
        <f t="shared" si="15"/>
        <v>0</v>
      </c>
      <c r="V41" s="67"/>
      <c r="W41" s="106">
        <f t="shared" si="3"/>
        <v>0</v>
      </c>
      <c r="X41" s="67"/>
      <c r="Y41" s="105">
        <f t="shared" si="11"/>
        <v>0</v>
      </c>
      <c r="Z41" s="67"/>
      <c r="AA41" s="67"/>
      <c r="AB41" s="67"/>
      <c r="AC41" s="67"/>
      <c r="AD41" s="67"/>
      <c r="AE41" s="67"/>
      <c r="AF41" s="67"/>
      <c r="AG41" s="67"/>
      <c r="AH41" s="67">
        <f t="shared" si="12"/>
        <v>0</v>
      </c>
    </row>
    <row r="42" spans="1:36" ht="22.5" customHeight="1" x14ac:dyDescent="0.35">
      <c r="A42" s="63"/>
      <c r="B42" s="75" t="s">
        <v>77</v>
      </c>
      <c r="C42" s="76"/>
      <c r="D42" s="77" t="s">
        <v>15</v>
      </c>
      <c r="F42" s="78">
        <f t="shared" ref="F42:P42" si="16">SUM(F43,F44,F45)</f>
        <v>117499</v>
      </c>
      <c r="G42" s="78">
        <f t="shared" si="16"/>
        <v>0</v>
      </c>
      <c r="H42" s="78">
        <f t="shared" si="16"/>
        <v>0</v>
      </c>
      <c r="I42" s="78">
        <f t="shared" si="16"/>
        <v>8663807</v>
      </c>
      <c r="J42" s="78">
        <f t="shared" si="16"/>
        <v>130697780</v>
      </c>
      <c r="K42" s="78">
        <f t="shared" si="16"/>
        <v>1082339533</v>
      </c>
      <c r="L42" s="78">
        <f t="shared" si="16"/>
        <v>76882481</v>
      </c>
      <c r="M42" s="78">
        <f t="shared" si="16"/>
        <v>62487413</v>
      </c>
      <c r="N42" s="78">
        <f t="shared" si="16"/>
        <v>182643</v>
      </c>
      <c r="O42" s="78">
        <f t="shared" si="16"/>
        <v>141404870</v>
      </c>
      <c r="P42" s="78">
        <f t="shared" si="16"/>
        <v>0</v>
      </c>
      <c r="Q42" s="78">
        <f>SUM(Q43,Q44,Q45)</f>
        <v>522929876</v>
      </c>
      <c r="R42" s="78">
        <f t="shared" ref="R42:T42" si="17">SUM(R43,R44,R45)</f>
        <v>6473691</v>
      </c>
      <c r="S42" s="78">
        <f t="shared" si="17"/>
        <v>25612</v>
      </c>
      <c r="T42" s="78">
        <f t="shared" si="17"/>
        <v>540150</v>
      </c>
      <c r="U42" s="110">
        <f>SUM(U43,U44,U45)</f>
        <v>2032745355</v>
      </c>
      <c r="V42" s="67"/>
      <c r="W42" s="109">
        <f t="shared" si="3"/>
        <v>2032179593</v>
      </c>
      <c r="X42" s="108">
        <f>+'VIGENTE FET'!U25</f>
        <v>920938958</v>
      </c>
      <c r="Y42" s="105">
        <f t="shared" si="11"/>
        <v>2953118551</v>
      </c>
      <c r="Z42" s="67"/>
      <c r="AA42" s="67"/>
      <c r="AB42" s="67"/>
      <c r="AC42" s="67"/>
      <c r="AD42" s="67"/>
      <c r="AE42" s="67"/>
      <c r="AF42" s="67"/>
      <c r="AG42" s="67"/>
      <c r="AH42" s="67">
        <f t="shared" si="12"/>
        <v>2032745.355</v>
      </c>
      <c r="AJ42" s="66"/>
    </row>
    <row r="43" spans="1:36" ht="22.5" customHeight="1" x14ac:dyDescent="0.35">
      <c r="A43" s="63"/>
      <c r="B43" s="74" t="s">
        <v>20</v>
      </c>
      <c r="D43" s="65" t="s">
        <v>42</v>
      </c>
      <c r="F43" s="66">
        <v>117499</v>
      </c>
      <c r="G43" s="66"/>
      <c r="H43" s="66"/>
      <c r="I43" s="66">
        <v>109578</v>
      </c>
      <c r="J43" s="66">
        <v>2863861</v>
      </c>
      <c r="K43" s="66">
        <v>4406804</v>
      </c>
      <c r="L43" s="66">
        <v>629059</v>
      </c>
      <c r="M43" s="66">
        <v>350058</v>
      </c>
      <c r="N43" s="66">
        <v>182643</v>
      </c>
      <c r="O43" s="66"/>
      <c r="P43" s="66"/>
      <c r="Q43" s="66"/>
      <c r="R43" s="66">
        <v>208632</v>
      </c>
      <c r="S43" s="66"/>
      <c r="T43" s="66"/>
      <c r="U43" s="66">
        <f t="shared" ref="U43:U49" si="18">SUM(F43:T43)</f>
        <v>8868134</v>
      </c>
      <c r="V43" s="67"/>
      <c r="W43" s="106">
        <f t="shared" si="3"/>
        <v>8868134</v>
      </c>
      <c r="X43" s="67"/>
      <c r="Y43" s="107">
        <f t="shared" si="11"/>
        <v>8868134</v>
      </c>
      <c r="Z43" s="67"/>
      <c r="AA43" s="67"/>
      <c r="AB43" s="67"/>
      <c r="AC43" s="67"/>
      <c r="AD43" s="67"/>
      <c r="AE43" s="67"/>
      <c r="AF43" s="67"/>
      <c r="AG43" s="67"/>
      <c r="AH43" s="67">
        <f t="shared" si="12"/>
        <v>8868.134</v>
      </c>
    </row>
    <row r="44" spans="1:36" ht="22.5" customHeight="1" x14ac:dyDescent="0.35">
      <c r="A44" s="63"/>
      <c r="B44" s="74" t="s">
        <v>39</v>
      </c>
      <c r="D44" s="65" t="s">
        <v>43</v>
      </c>
      <c r="F44" s="66"/>
      <c r="G44" s="66"/>
      <c r="H44" s="66"/>
      <c r="I44" s="66">
        <v>8554229</v>
      </c>
      <c r="J44" s="66">
        <v>127833919</v>
      </c>
      <c r="K44" s="66">
        <v>1077932729</v>
      </c>
      <c r="L44" s="66">
        <v>76253422</v>
      </c>
      <c r="M44" s="66">
        <v>62137355</v>
      </c>
      <c r="N44" s="66"/>
      <c r="O44" s="66">
        <f>148440561-523691-6512000</f>
        <v>141404870</v>
      </c>
      <c r="P44" s="66"/>
      <c r="Q44" s="66">
        <v>522929876</v>
      </c>
      <c r="R44" s="66">
        <v>6265059</v>
      </c>
      <c r="S44" s="66">
        <v>25612</v>
      </c>
      <c r="T44" s="66">
        <v>540150</v>
      </c>
      <c r="U44" s="66">
        <f t="shared" si="18"/>
        <v>2023877221</v>
      </c>
      <c r="V44" s="67"/>
      <c r="W44" s="106">
        <f t="shared" si="3"/>
        <v>2023311459</v>
      </c>
      <c r="X44" s="67"/>
      <c r="Y44" s="107">
        <f t="shared" si="11"/>
        <v>2023311459</v>
      </c>
      <c r="Z44" s="67"/>
      <c r="AA44" s="67"/>
      <c r="AB44" s="67"/>
      <c r="AC44" s="67"/>
      <c r="AD44" s="67"/>
      <c r="AE44" s="67"/>
      <c r="AF44" s="67"/>
      <c r="AG44" s="67"/>
      <c r="AH44" s="67">
        <f t="shared" si="12"/>
        <v>2023877.2209999999</v>
      </c>
    </row>
    <row r="45" spans="1:36" ht="22.5" customHeight="1" x14ac:dyDescent="0.35">
      <c r="A45" s="63"/>
      <c r="B45" s="74" t="s">
        <v>31</v>
      </c>
      <c r="D45" s="65" t="s">
        <v>101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>
        <f t="shared" si="18"/>
        <v>0</v>
      </c>
      <c r="V45" s="67"/>
      <c r="W45" s="68">
        <f t="shared" si="3"/>
        <v>0</v>
      </c>
      <c r="X45" s="67"/>
      <c r="Y45" s="107">
        <f t="shared" si="11"/>
        <v>0</v>
      </c>
      <c r="Z45" s="67"/>
      <c r="AA45" s="67"/>
      <c r="AB45" s="67"/>
      <c r="AC45" s="67"/>
      <c r="AD45" s="67"/>
      <c r="AE45" s="67"/>
      <c r="AF45" s="67"/>
      <c r="AG45" s="67"/>
      <c r="AH45" s="67">
        <f t="shared" si="12"/>
        <v>0</v>
      </c>
    </row>
    <row r="46" spans="1:36" ht="22.5" customHeight="1" x14ac:dyDescent="0.35">
      <c r="A46" s="63"/>
      <c r="B46" s="64" t="s">
        <v>16</v>
      </c>
      <c r="D46" s="65" t="s">
        <v>40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>
        <f t="shared" si="18"/>
        <v>0</v>
      </c>
      <c r="V46" s="67"/>
      <c r="W46" s="68">
        <f t="shared" si="3"/>
        <v>0</v>
      </c>
      <c r="X46" s="67"/>
      <c r="Y46" s="107">
        <f t="shared" si="11"/>
        <v>0</v>
      </c>
      <c r="Z46" s="67"/>
      <c r="AA46" s="67"/>
      <c r="AB46" s="67"/>
      <c r="AC46" s="67"/>
      <c r="AD46" s="67"/>
      <c r="AE46" s="67"/>
      <c r="AF46" s="67"/>
      <c r="AG46" s="67"/>
      <c r="AH46" s="67">
        <f t="shared" si="12"/>
        <v>0</v>
      </c>
    </row>
    <row r="47" spans="1:36" ht="22.5" customHeight="1" x14ac:dyDescent="0.35">
      <c r="A47" s="63"/>
      <c r="B47" s="64" t="s">
        <v>17</v>
      </c>
      <c r="D47" s="65" t="s">
        <v>18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>
        <v>494735555</v>
      </c>
      <c r="R47" s="66"/>
      <c r="S47" s="66"/>
      <c r="T47" s="66"/>
      <c r="U47" s="66">
        <f t="shared" si="18"/>
        <v>494735555</v>
      </c>
      <c r="V47" s="67"/>
      <c r="W47" s="106">
        <f t="shared" si="3"/>
        <v>494735555</v>
      </c>
      <c r="X47" s="67"/>
      <c r="Y47" s="105">
        <f t="shared" si="11"/>
        <v>494735555</v>
      </c>
      <c r="Z47" s="67"/>
      <c r="AA47" s="67"/>
      <c r="AB47" s="67"/>
      <c r="AC47" s="67"/>
      <c r="AD47" s="67"/>
      <c r="AE47" s="67"/>
      <c r="AF47" s="67"/>
      <c r="AG47" s="67"/>
      <c r="AH47" s="67">
        <f t="shared" si="12"/>
        <v>494735.55499999999</v>
      </c>
    </row>
    <row r="48" spans="1:36" ht="22.5" customHeight="1" x14ac:dyDescent="0.35">
      <c r="A48" s="63"/>
      <c r="B48" s="64" t="s">
        <v>78</v>
      </c>
      <c r="D48" s="65" t="s">
        <v>41</v>
      </c>
      <c r="F48" s="66">
        <v>61970</v>
      </c>
      <c r="G48" s="66">
        <v>104050</v>
      </c>
      <c r="H48" s="66">
        <v>90650</v>
      </c>
      <c r="I48" s="66">
        <v>2034518</v>
      </c>
      <c r="J48" s="66">
        <v>22268676</v>
      </c>
      <c r="K48" s="66">
        <v>109225145</v>
      </c>
      <c r="L48" s="66">
        <v>5774489</v>
      </c>
      <c r="M48" s="66">
        <v>3135834</v>
      </c>
      <c r="N48" s="66">
        <v>38106</v>
      </c>
      <c r="O48" s="66">
        <v>11573961</v>
      </c>
      <c r="P48" s="66">
        <v>1033666</v>
      </c>
      <c r="Q48" s="66">
        <v>20002529</v>
      </c>
      <c r="R48" s="66">
        <v>682098</v>
      </c>
      <c r="S48" s="66">
        <v>64678</v>
      </c>
      <c r="T48" s="66">
        <v>922458</v>
      </c>
      <c r="U48" s="66">
        <f t="shared" si="18"/>
        <v>177012828</v>
      </c>
      <c r="V48" s="67"/>
      <c r="W48" s="106">
        <f t="shared" si="3"/>
        <v>176025692</v>
      </c>
      <c r="X48" s="108">
        <f>+'VIGENTE FET'!U29</f>
        <v>89255188</v>
      </c>
      <c r="Y48" s="105">
        <f t="shared" si="11"/>
        <v>265280880</v>
      </c>
      <c r="Z48" s="67"/>
      <c r="AA48" s="67"/>
      <c r="AB48" s="67"/>
      <c r="AC48" s="67"/>
      <c r="AD48" s="67"/>
      <c r="AE48" s="67"/>
      <c r="AF48" s="67"/>
      <c r="AG48" s="67"/>
      <c r="AH48" s="67">
        <f t="shared" si="12"/>
        <v>177012.82800000001</v>
      </c>
    </row>
    <row r="49" spans="1:34" ht="22.5" customHeight="1" x14ac:dyDescent="0.35">
      <c r="A49" s="63"/>
      <c r="B49" s="75" t="s">
        <v>79</v>
      </c>
      <c r="C49" s="76"/>
      <c r="D49" s="77" t="s">
        <v>19</v>
      </c>
      <c r="F49" s="78">
        <v>5</v>
      </c>
      <c r="G49" s="78">
        <v>2</v>
      </c>
      <c r="H49" s="78">
        <v>3</v>
      </c>
      <c r="I49" s="78">
        <v>10</v>
      </c>
      <c r="J49" s="78">
        <v>10</v>
      </c>
      <c r="K49" s="78">
        <v>10</v>
      </c>
      <c r="L49" s="78">
        <v>10</v>
      </c>
      <c r="M49" s="78">
        <v>10</v>
      </c>
      <c r="N49" s="78">
        <v>10</v>
      </c>
      <c r="O49" s="78">
        <v>10</v>
      </c>
      <c r="P49" s="78">
        <v>10</v>
      </c>
      <c r="Q49" s="78">
        <v>10</v>
      </c>
      <c r="R49" s="78">
        <v>10</v>
      </c>
      <c r="S49" s="78">
        <v>10</v>
      </c>
      <c r="T49" s="78">
        <v>10</v>
      </c>
      <c r="U49" s="78">
        <f t="shared" si="18"/>
        <v>130</v>
      </c>
      <c r="V49" s="67"/>
      <c r="W49" s="106">
        <f t="shared" si="3"/>
        <v>110</v>
      </c>
      <c r="X49" s="67"/>
      <c r="Y49" s="105">
        <f t="shared" si="11"/>
        <v>110</v>
      </c>
      <c r="Z49" s="67"/>
      <c r="AA49" s="67"/>
      <c r="AB49" s="67"/>
      <c r="AC49" s="67"/>
      <c r="AD49" s="67"/>
      <c r="AE49" s="67"/>
      <c r="AF49" s="67"/>
      <c r="AG49" s="67"/>
      <c r="AH49" s="67">
        <f t="shared" si="12"/>
        <v>0.13</v>
      </c>
    </row>
    <row r="50" spans="1:34" ht="25.5" customHeight="1" x14ac:dyDescent="0.3"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67"/>
      <c r="W50" s="67"/>
      <c r="X50" s="67"/>
      <c r="Y50" s="107"/>
      <c r="Z50" s="67"/>
      <c r="AA50" s="67"/>
      <c r="AB50" s="67"/>
      <c r="AC50" s="67"/>
      <c r="AD50" s="67"/>
      <c r="AE50" s="67"/>
      <c r="AF50" s="67"/>
      <c r="AG50" s="67"/>
      <c r="AH50" s="67"/>
    </row>
    <row r="51" spans="1:34" ht="18" hidden="1" customHeight="1" x14ac:dyDescent="0.3"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>
        <f t="shared" ref="S51:V51" si="19">+S9-S25</f>
        <v>0</v>
      </c>
      <c r="T51" s="79">
        <f t="shared" si="19"/>
        <v>0</v>
      </c>
      <c r="U51" s="79">
        <f t="shared" si="19"/>
        <v>0</v>
      </c>
      <c r="V51" s="79">
        <f t="shared" si="19"/>
        <v>0</v>
      </c>
      <c r="W51" s="79">
        <f>+W9-W25</f>
        <v>0</v>
      </c>
      <c r="X51" s="67"/>
      <c r="Y51" s="107"/>
      <c r="Z51" s="67"/>
      <c r="AA51" s="67"/>
      <c r="AB51" s="67"/>
      <c r="AC51" s="67"/>
      <c r="AD51" s="67"/>
      <c r="AE51" s="67"/>
      <c r="AF51" s="67"/>
      <c r="AG51" s="67"/>
      <c r="AH51" s="67"/>
    </row>
    <row r="52" spans="1:34" ht="18" customHeight="1" x14ac:dyDescent="0.3"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67"/>
      <c r="W52" s="67"/>
      <c r="X52" s="67"/>
      <c r="Y52" s="107"/>
      <c r="Z52" s="67"/>
      <c r="AA52" s="67"/>
      <c r="AB52" s="67"/>
      <c r="AC52" s="67"/>
      <c r="AD52" s="67"/>
      <c r="AE52" s="67"/>
      <c r="AF52" s="67"/>
      <c r="AG52" s="67"/>
      <c r="AH52" s="67"/>
    </row>
    <row r="53" spans="1:34" ht="18" hidden="1" customHeight="1" x14ac:dyDescent="0.3"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67"/>
      <c r="W53" s="67"/>
      <c r="X53" s="67"/>
      <c r="Y53" s="107"/>
      <c r="Z53" s="67"/>
      <c r="AA53" s="67"/>
      <c r="AB53" s="67"/>
      <c r="AC53" s="67"/>
      <c r="AD53" s="67"/>
      <c r="AE53" s="67"/>
      <c r="AF53" s="67"/>
      <c r="AG53" s="67"/>
      <c r="AH53" s="67"/>
    </row>
    <row r="54" spans="1:34" ht="18" hidden="1" customHeight="1" x14ac:dyDescent="0.3">
      <c r="F54" s="79"/>
      <c r="G54" s="79"/>
      <c r="H54" s="79"/>
      <c r="I54" s="79">
        <f>+I25/1000</f>
        <v>23502.413</v>
      </c>
      <c r="J54" s="79">
        <f t="shared" ref="J54:T54" si="20">+J25/1000</f>
        <v>172573.01500000001</v>
      </c>
      <c r="K54" s="79">
        <f t="shared" si="20"/>
        <v>1330278.6410000001</v>
      </c>
      <c r="L54" s="79">
        <f t="shared" si="20"/>
        <v>93510.876999999993</v>
      </c>
      <c r="M54" s="79">
        <f t="shared" si="20"/>
        <v>72717.733999999997</v>
      </c>
      <c r="N54" s="79">
        <f t="shared" si="20"/>
        <v>5819.6010000000006</v>
      </c>
      <c r="O54" s="79">
        <f t="shared" si="20"/>
        <v>162102.658</v>
      </c>
      <c r="P54" s="79">
        <f t="shared" si="20"/>
        <v>25865.472000000002</v>
      </c>
      <c r="Q54" s="79">
        <f t="shared" si="20"/>
        <v>1053042.466</v>
      </c>
      <c r="R54" s="79">
        <f t="shared" si="20"/>
        <v>25428.21</v>
      </c>
      <c r="S54" s="79">
        <f t="shared" si="20"/>
        <v>2433.395</v>
      </c>
      <c r="T54" s="79">
        <f t="shared" si="20"/>
        <v>14399.709000000001</v>
      </c>
      <c r="U54" s="79"/>
      <c r="V54" s="67"/>
      <c r="W54" s="67"/>
      <c r="X54" s="67"/>
      <c r="Y54" s="107"/>
      <c r="Z54" s="67"/>
      <c r="AA54" s="67"/>
      <c r="AB54" s="67"/>
      <c r="AC54" s="67"/>
      <c r="AD54" s="67"/>
      <c r="AE54" s="67"/>
      <c r="AF54" s="67"/>
      <c r="AG54" s="67"/>
      <c r="AH54" s="67"/>
    </row>
    <row r="55" spans="1:34" ht="18" hidden="1" customHeight="1" x14ac:dyDescent="0.3">
      <c r="F55" s="79"/>
      <c r="G55" s="79"/>
      <c r="H55" s="79">
        <f>+SUM(F25:H25)/1000</f>
        <v>20270.455000000002</v>
      </c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67"/>
      <c r="W55" s="67"/>
      <c r="X55" s="67"/>
      <c r="Y55" s="107"/>
      <c r="Z55" s="67"/>
      <c r="AA55" s="67"/>
      <c r="AB55" s="67"/>
      <c r="AC55" s="67"/>
      <c r="AD55" s="67"/>
      <c r="AE55" s="67"/>
      <c r="AF55" s="67"/>
      <c r="AG55" s="67"/>
      <c r="AH55" s="67"/>
    </row>
    <row r="56" spans="1:34" ht="18" hidden="1" customHeight="1" x14ac:dyDescent="0.3"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107"/>
      <c r="Z56" s="67"/>
      <c r="AA56" s="67"/>
      <c r="AB56" s="67"/>
      <c r="AC56" s="67"/>
      <c r="AD56" s="67"/>
      <c r="AE56" s="67"/>
      <c r="AF56" s="67"/>
      <c r="AG56" s="67"/>
      <c r="AH56" s="67"/>
    </row>
    <row r="57" spans="1:34" ht="18" hidden="1" customHeight="1" x14ac:dyDescent="0.3">
      <c r="F57" s="67"/>
      <c r="G57" s="67"/>
      <c r="H57" s="67"/>
      <c r="I57" s="67">
        <f>+I42/1000</f>
        <v>8663.8070000000007</v>
      </c>
      <c r="J57" s="67">
        <f t="shared" ref="J57:T57" si="21">+J42/1000</f>
        <v>130697.78</v>
      </c>
      <c r="K57" s="67">
        <f t="shared" si="21"/>
        <v>1082339.5330000001</v>
      </c>
      <c r="L57" s="67">
        <f t="shared" si="21"/>
        <v>76882.481</v>
      </c>
      <c r="M57" s="67">
        <f t="shared" si="21"/>
        <v>62487.413</v>
      </c>
      <c r="N57" s="67">
        <f t="shared" si="21"/>
        <v>182.643</v>
      </c>
      <c r="O57" s="67">
        <f t="shared" si="21"/>
        <v>141404.87</v>
      </c>
      <c r="P57" s="67">
        <f t="shared" si="21"/>
        <v>0</v>
      </c>
      <c r="Q57" s="67">
        <f t="shared" si="21"/>
        <v>522929.87599999999</v>
      </c>
      <c r="R57" s="67">
        <f t="shared" si="21"/>
        <v>6473.6909999999998</v>
      </c>
      <c r="S57" s="67">
        <f t="shared" si="21"/>
        <v>25.611999999999998</v>
      </c>
      <c r="T57" s="67">
        <f t="shared" si="21"/>
        <v>540.15</v>
      </c>
      <c r="U57" s="67"/>
      <c r="V57" s="67"/>
      <c r="W57" s="67"/>
      <c r="X57" s="67"/>
      <c r="Y57" s="107"/>
      <c r="Z57" s="67"/>
      <c r="AA57" s="67"/>
      <c r="AB57" s="67"/>
      <c r="AC57" s="67"/>
      <c r="AD57" s="67"/>
      <c r="AE57" s="67"/>
      <c r="AF57" s="67"/>
      <c r="AG57" s="67"/>
      <c r="AH57" s="67"/>
    </row>
    <row r="58" spans="1:34" ht="18" hidden="1" customHeight="1" x14ac:dyDescent="0.3"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107"/>
      <c r="Z58" s="67"/>
      <c r="AA58" s="67"/>
      <c r="AB58" s="67"/>
      <c r="AC58" s="67"/>
      <c r="AD58" s="67"/>
      <c r="AE58" s="67"/>
      <c r="AF58" s="67"/>
      <c r="AG58" s="67"/>
      <c r="AH58" s="67"/>
    </row>
    <row r="59" spans="1:34" ht="18" hidden="1" customHeight="1" x14ac:dyDescent="0.3"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107"/>
      <c r="Z59" s="67"/>
      <c r="AA59" s="67"/>
      <c r="AB59" s="67"/>
      <c r="AC59" s="67"/>
      <c r="AD59" s="67"/>
      <c r="AE59" s="67"/>
      <c r="AF59" s="67"/>
      <c r="AG59" s="67"/>
      <c r="AH59" s="67"/>
    </row>
    <row r="60" spans="1:34" ht="18" customHeight="1" x14ac:dyDescent="0.3"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107"/>
      <c r="Z60" s="67"/>
      <c r="AA60" s="67"/>
      <c r="AB60" s="67"/>
      <c r="AC60" s="67"/>
      <c r="AD60" s="67"/>
      <c r="AE60" s="67"/>
      <c r="AF60" s="67"/>
      <c r="AG60" s="67"/>
      <c r="AH60" s="67"/>
    </row>
    <row r="61" spans="1:34" ht="18" customHeight="1" x14ac:dyDescent="0.3"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107"/>
      <c r="Z61" s="67"/>
      <c r="AA61" s="67"/>
      <c r="AB61" s="67"/>
      <c r="AC61" s="67"/>
      <c r="AD61" s="67"/>
      <c r="AE61" s="67"/>
      <c r="AF61" s="67"/>
      <c r="AG61" s="67"/>
      <c r="AH61" s="67"/>
    </row>
    <row r="62" spans="1:34" ht="18" customHeight="1" x14ac:dyDescent="0.3"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107"/>
      <c r="Z62" s="67"/>
      <c r="AA62" s="67"/>
      <c r="AB62" s="67"/>
      <c r="AC62" s="67"/>
      <c r="AD62" s="67"/>
      <c r="AE62" s="67"/>
      <c r="AF62" s="67"/>
      <c r="AG62" s="67"/>
      <c r="AH62" s="67"/>
    </row>
    <row r="63" spans="1:34" ht="18" customHeight="1" x14ac:dyDescent="0.3"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107"/>
      <c r="Z63" s="67"/>
      <c r="AA63" s="67"/>
      <c r="AB63" s="67"/>
      <c r="AC63" s="67"/>
      <c r="AD63" s="67"/>
      <c r="AE63" s="67"/>
      <c r="AF63" s="67"/>
      <c r="AG63" s="67"/>
      <c r="AH63" s="67"/>
    </row>
    <row r="64" spans="1:34" ht="18" customHeight="1" x14ac:dyDescent="0.3"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107"/>
      <c r="Z64" s="67"/>
      <c r="AA64" s="67"/>
      <c r="AB64" s="67"/>
      <c r="AC64" s="67"/>
      <c r="AD64" s="67"/>
      <c r="AE64" s="67"/>
      <c r="AF64" s="67"/>
      <c r="AG64" s="67"/>
      <c r="AH64" s="67"/>
    </row>
    <row r="65" spans="6:34" ht="18" customHeight="1" x14ac:dyDescent="0.3"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107"/>
      <c r="Z65" s="67"/>
      <c r="AA65" s="67"/>
      <c r="AB65" s="67"/>
      <c r="AC65" s="67"/>
      <c r="AD65" s="67"/>
      <c r="AE65" s="67"/>
      <c r="AF65" s="67"/>
      <c r="AG65" s="67"/>
      <c r="AH65" s="67"/>
    </row>
    <row r="66" spans="6:34" ht="18" customHeight="1" x14ac:dyDescent="0.3"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107"/>
      <c r="Z66" s="67"/>
      <c r="AA66" s="67"/>
      <c r="AB66" s="67"/>
      <c r="AC66" s="67"/>
      <c r="AD66" s="67"/>
      <c r="AE66" s="67"/>
      <c r="AF66" s="67"/>
      <c r="AG66" s="67"/>
      <c r="AH66" s="67"/>
    </row>
    <row r="67" spans="6:34" ht="18" customHeight="1" x14ac:dyDescent="0.3"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107"/>
      <c r="Z67" s="67"/>
      <c r="AA67" s="67"/>
      <c r="AB67" s="67"/>
      <c r="AC67" s="67"/>
      <c r="AD67" s="67"/>
      <c r="AE67" s="67"/>
      <c r="AF67" s="67"/>
      <c r="AG67" s="67"/>
      <c r="AH67" s="67"/>
    </row>
    <row r="68" spans="6:34" ht="18" customHeight="1" x14ac:dyDescent="0.3"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107"/>
      <c r="Z68" s="67"/>
      <c r="AA68" s="67"/>
      <c r="AB68" s="67"/>
      <c r="AC68" s="67"/>
      <c r="AD68" s="67"/>
      <c r="AE68" s="67"/>
      <c r="AF68" s="67"/>
      <c r="AG68" s="67"/>
      <c r="AH68" s="67"/>
    </row>
    <row r="69" spans="6:34" ht="18" customHeight="1" x14ac:dyDescent="0.3"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107"/>
      <c r="Z69" s="67"/>
      <c r="AA69" s="67"/>
      <c r="AB69" s="67"/>
      <c r="AC69" s="67"/>
      <c r="AD69" s="67"/>
      <c r="AE69" s="67"/>
      <c r="AF69" s="67"/>
      <c r="AG69" s="67"/>
      <c r="AH69" s="67"/>
    </row>
    <row r="70" spans="6:34" ht="18" customHeight="1" x14ac:dyDescent="0.3"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107"/>
      <c r="Z70" s="67"/>
      <c r="AA70" s="67"/>
      <c r="AB70" s="67"/>
      <c r="AC70" s="67"/>
      <c r="AD70" s="67"/>
      <c r="AE70" s="67"/>
      <c r="AF70" s="67"/>
      <c r="AG70" s="67"/>
      <c r="AH70" s="67"/>
    </row>
    <row r="71" spans="6:34" ht="18" customHeight="1" x14ac:dyDescent="0.3"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107"/>
      <c r="Z71" s="67"/>
      <c r="AA71" s="67"/>
      <c r="AB71" s="67"/>
      <c r="AC71" s="67"/>
      <c r="AD71" s="67"/>
      <c r="AE71" s="67"/>
      <c r="AF71" s="67"/>
      <c r="AG71" s="67"/>
      <c r="AH71" s="67"/>
    </row>
    <row r="72" spans="6:34" ht="18" customHeight="1" x14ac:dyDescent="0.3"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107"/>
      <c r="Z72" s="67"/>
      <c r="AA72" s="67"/>
      <c r="AB72" s="67"/>
      <c r="AC72" s="67"/>
      <c r="AD72" s="67"/>
      <c r="AE72" s="67"/>
      <c r="AF72" s="67"/>
      <c r="AG72" s="67"/>
      <c r="AH72" s="67"/>
    </row>
    <row r="73" spans="6:34" ht="18" customHeight="1" x14ac:dyDescent="0.3">
      <c r="V73" s="67"/>
      <c r="W73" s="67"/>
      <c r="X73" s="67"/>
      <c r="Y73" s="107"/>
      <c r="Z73" s="67"/>
      <c r="AA73" s="67"/>
      <c r="AB73" s="67"/>
      <c r="AC73" s="67"/>
      <c r="AD73" s="67"/>
      <c r="AE73" s="67"/>
      <c r="AF73" s="67"/>
      <c r="AG73" s="67"/>
      <c r="AH73" s="67"/>
    </row>
    <row r="74" spans="6:34" ht="18" customHeight="1" x14ac:dyDescent="0.3">
      <c r="V74" s="67"/>
      <c r="W74" s="67"/>
      <c r="X74" s="67"/>
      <c r="Y74" s="107"/>
      <c r="Z74" s="67"/>
      <c r="AA74" s="67"/>
      <c r="AB74" s="67"/>
      <c r="AC74" s="67"/>
      <c r="AD74" s="67"/>
      <c r="AE74" s="67"/>
      <c r="AF74" s="67"/>
      <c r="AG74" s="67"/>
      <c r="AH74" s="67"/>
    </row>
    <row r="75" spans="6:34" ht="18" customHeight="1" x14ac:dyDescent="0.3">
      <c r="V75" s="67"/>
      <c r="W75" s="67"/>
      <c r="X75" s="67"/>
      <c r="Y75" s="107"/>
      <c r="Z75" s="67"/>
      <c r="AA75" s="67"/>
      <c r="AB75" s="67"/>
      <c r="AC75" s="67"/>
      <c r="AD75" s="67"/>
      <c r="AE75" s="67"/>
      <c r="AF75" s="67"/>
      <c r="AG75" s="67"/>
      <c r="AH75" s="67"/>
    </row>
    <row r="76" spans="6:34" ht="18" customHeight="1" x14ac:dyDescent="0.3">
      <c r="V76" s="67"/>
      <c r="W76" s="67"/>
      <c r="X76" s="67"/>
      <c r="Y76" s="107"/>
      <c r="Z76" s="67"/>
      <c r="AA76" s="67"/>
      <c r="AB76" s="67"/>
      <c r="AC76" s="67"/>
      <c r="AD76" s="67"/>
      <c r="AE76" s="67"/>
      <c r="AF76" s="67"/>
      <c r="AG76" s="67"/>
      <c r="AH76" s="67"/>
    </row>
    <row r="77" spans="6:34" ht="18" customHeight="1" x14ac:dyDescent="0.3">
      <c r="V77" s="67"/>
      <c r="W77" s="67"/>
      <c r="X77" s="67"/>
      <c r="Y77" s="107"/>
      <c r="Z77" s="67"/>
      <c r="AA77" s="67"/>
      <c r="AB77" s="67"/>
      <c r="AC77" s="67"/>
      <c r="AD77" s="67"/>
      <c r="AE77" s="67"/>
      <c r="AF77" s="67"/>
      <c r="AG77" s="67"/>
      <c r="AH77" s="67"/>
    </row>
    <row r="78" spans="6:34" ht="18" customHeight="1" x14ac:dyDescent="0.3">
      <c r="V78" s="67"/>
      <c r="W78" s="67"/>
      <c r="X78" s="67"/>
      <c r="Y78" s="107"/>
      <c r="Z78" s="67"/>
      <c r="AA78" s="67"/>
      <c r="AB78" s="67"/>
      <c r="AC78" s="67"/>
      <c r="AD78" s="67"/>
      <c r="AE78" s="67"/>
      <c r="AF78" s="67"/>
      <c r="AG78" s="67"/>
      <c r="AH78" s="67"/>
    </row>
    <row r="79" spans="6:34" ht="18" customHeight="1" x14ac:dyDescent="0.3">
      <c r="V79" s="67"/>
      <c r="W79" s="67"/>
      <c r="X79" s="67"/>
      <c r="Y79" s="107"/>
      <c r="Z79" s="67"/>
      <c r="AA79" s="67"/>
      <c r="AB79" s="67"/>
      <c r="AC79" s="67"/>
      <c r="AD79" s="67"/>
      <c r="AE79" s="67"/>
      <c r="AF79" s="67"/>
      <c r="AG79" s="67"/>
      <c r="AH79" s="67"/>
    </row>
    <row r="80" spans="6:34" ht="18" customHeight="1" x14ac:dyDescent="0.3">
      <c r="V80" s="67"/>
      <c r="W80" s="67"/>
      <c r="X80" s="67"/>
      <c r="Y80" s="107"/>
      <c r="Z80" s="67"/>
      <c r="AA80" s="67"/>
      <c r="AB80" s="67"/>
      <c r="AC80" s="67"/>
      <c r="AD80" s="67"/>
      <c r="AE80" s="67"/>
      <c r="AF80" s="67"/>
      <c r="AG80" s="67"/>
      <c r="AH80" s="67"/>
    </row>
    <row r="81" spans="22:34" ht="18" customHeight="1" x14ac:dyDescent="0.3">
      <c r="V81" s="67"/>
      <c r="W81" s="67"/>
      <c r="X81" s="67"/>
      <c r="Y81" s="107"/>
      <c r="Z81" s="67"/>
      <c r="AA81" s="67"/>
      <c r="AB81" s="67"/>
      <c r="AC81" s="67"/>
      <c r="AD81" s="67"/>
      <c r="AE81" s="67"/>
      <c r="AF81" s="67"/>
      <c r="AG81" s="67"/>
      <c r="AH81" s="67"/>
    </row>
    <row r="82" spans="22:34" ht="18" customHeight="1" x14ac:dyDescent="0.3">
      <c r="V82" s="67"/>
      <c r="W82" s="67"/>
      <c r="X82" s="67"/>
      <c r="Y82" s="107"/>
      <c r="Z82" s="67"/>
      <c r="AA82" s="67"/>
      <c r="AB82" s="67"/>
      <c r="AC82" s="67"/>
      <c r="AD82" s="67"/>
      <c r="AE82" s="67"/>
      <c r="AF82" s="67"/>
      <c r="AG82" s="67"/>
      <c r="AH82" s="67"/>
    </row>
    <row r="83" spans="22:34" ht="18" customHeight="1" x14ac:dyDescent="0.3">
      <c r="V83" s="67"/>
      <c r="W83" s="67"/>
      <c r="X83" s="67"/>
      <c r="Y83" s="107"/>
      <c r="Z83" s="67"/>
      <c r="AA83" s="67"/>
      <c r="AB83" s="67"/>
      <c r="AC83" s="67"/>
      <c r="AD83" s="67"/>
      <c r="AE83" s="67"/>
      <c r="AF83" s="67"/>
      <c r="AG83" s="67"/>
      <c r="AH83" s="67"/>
    </row>
    <row r="84" spans="22:34" ht="18" customHeight="1" x14ac:dyDescent="0.3">
      <c r="V84" s="67"/>
      <c r="W84" s="67"/>
      <c r="X84" s="67"/>
      <c r="Y84" s="107"/>
      <c r="Z84" s="67"/>
      <c r="AA84" s="67"/>
      <c r="AB84" s="67"/>
      <c r="AC84" s="67"/>
      <c r="AD84" s="67"/>
      <c r="AE84" s="67"/>
      <c r="AF84" s="67"/>
      <c r="AG84" s="67"/>
      <c r="AH84" s="67"/>
    </row>
    <row r="85" spans="22:34" ht="18" customHeight="1" x14ac:dyDescent="0.3">
      <c r="V85" s="67"/>
      <c r="W85" s="67"/>
      <c r="X85" s="67"/>
      <c r="Y85" s="107"/>
      <c r="Z85" s="67"/>
      <c r="AA85" s="67"/>
      <c r="AB85" s="67"/>
      <c r="AC85" s="67"/>
      <c r="AD85" s="67"/>
      <c r="AE85" s="67"/>
      <c r="AF85" s="67"/>
      <c r="AG85" s="67"/>
      <c r="AH85" s="67"/>
    </row>
    <row r="86" spans="22:34" ht="18" customHeight="1" x14ac:dyDescent="0.3">
      <c r="V86" s="67"/>
      <c r="W86" s="67"/>
      <c r="X86" s="67"/>
      <c r="Y86" s="107"/>
      <c r="Z86" s="67"/>
      <c r="AA86" s="67"/>
      <c r="AB86" s="67"/>
      <c r="AC86" s="67"/>
      <c r="AD86" s="67"/>
      <c r="AE86" s="67"/>
      <c r="AF86" s="67"/>
      <c r="AG86" s="67"/>
      <c r="AH86" s="67"/>
    </row>
    <row r="87" spans="22:34" ht="18" customHeight="1" x14ac:dyDescent="0.3">
      <c r="V87" s="67"/>
      <c r="W87" s="67"/>
      <c r="X87" s="67"/>
      <c r="Y87" s="107"/>
      <c r="Z87" s="67"/>
      <c r="AA87" s="67"/>
      <c r="AB87" s="67"/>
      <c r="AC87" s="67"/>
      <c r="AD87" s="67"/>
      <c r="AE87" s="67"/>
      <c r="AF87" s="67"/>
      <c r="AG87" s="67"/>
      <c r="AH87" s="67"/>
    </row>
    <row r="88" spans="22:34" ht="18" customHeight="1" x14ac:dyDescent="0.3">
      <c r="V88" s="67"/>
      <c r="W88" s="67"/>
      <c r="X88" s="67"/>
      <c r="Y88" s="107"/>
      <c r="Z88" s="67"/>
      <c r="AA88" s="67"/>
      <c r="AB88" s="67"/>
      <c r="AC88" s="67"/>
      <c r="AD88" s="67"/>
      <c r="AE88" s="67"/>
      <c r="AF88" s="67"/>
      <c r="AG88" s="67"/>
      <c r="AH88" s="67"/>
    </row>
    <row r="89" spans="22:34" ht="18" customHeight="1" x14ac:dyDescent="0.3">
      <c r="V89" s="67"/>
      <c r="W89" s="67"/>
      <c r="X89" s="67"/>
      <c r="Y89" s="107"/>
      <c r="Z89" s="67"/>
      <c r="AA89" s="67"/>
      <c r="AB89" s="67"/>
      <c r="AC89" s="67"/>
      <c r="AD89" s="67"/>
      <c r="AE89" s="67"/>
      <c r="AF89" s="67"/>
      <c r="AG89" s="67"/>
      <c r="AH89" s="67"/>
    </row>
    <row r="90" spans="22:34" ht="18" customHeight="1" x14ac:dyDescent="0.3">
      <c r="V90" s="67"/>
      <c r="W90" s="67"/>
      <c r="X90" s="67"/>
      <c r="Y90" s="107"/>
      <c r="Z90" s="67"/>
      <c r="AA90" s="67"/>
      <c r="AB90" s="67"/>
      <c r="AC90" s="67"/>
      <c r="AD90" s="67"/>
      <c r="AE90" s="67"/>
      <c r="AF90" s="67"/>
      <c r="AG90" s="67"/>
      <c r="AH90" s="67"/>
    </row>
    <row r="91" spans="22:34" ht="18" customHeight="1" x14ac:dyDescent="0.3">
      <c r="V91" s="67"/>
      <c r="W91" s="67"/>
      <c r="X91" s="67"/>
      <c r="Y91" s="107"/>
      <c r="Z91" s="67"/>
      <c r="AA91" s="67"/>
      <c r="AB91" s="67"/>
      <c r="AC91" s="67"/>
      <c r="AD91" s="67"/>
      <c r="AE91" s="67"/>
      <c r="AF91" s="67"/>
      <c r="AG91" s="67"/>
      <c r="AH91" s="67"/>
    </row>
    <row r="92" spans="22:34" ht="18" customHeight="1" x14ac:dyDescent="0.3">
      <c r="V92" s="67"/>
      <c r="W92" s="67"/>
      <c r="X92" s="67"/>
      <c r="Y92" s="107"/>
      <c r="Z92" s="67"/>
      <c r="AA92" s="67"/>
      <c r="AB92" s="67"/>
      <c r="AC92" s="67"/>
      <c r="AD92" s="67"/>
      <c r="AE92" s="67"/>
      <c r="AF92" s="67"/>
      <c r="AG92" s="67"/>
      <c r="AH92" s="67"/>
    </row>
    <row r="93" spans="22:34" ht="18" customHeight="1" x14ac:dyDescent="0.3">
      <c r="V93" s="67"/>
      <c r="W93" s="67"/>
      <c r="X93" s="67"/>
      <c r="Y93" s="107"/>
      <c r="Z93" s="67"/>
      <c r="AA93" s="67"/>
      <c r="AB93" s="67"/>
      <c r="AC93" s="67"/>
      <c r="AD93" s="67"/>
      <c r="AE93" s="67"/>
      <c r="AF93" s="67"/>
      <c r="AG93" s="67"/>
      <c r="AH93" s="67"/>
    </row>
    <row r="94" spans="22:34" ht="18" customHeight="1" x14ac:dyDescent="0.3">
      <c r="V94" s="67"/>
      <c r="W94" s="67"/>
      <c r="X94" s="67"/>
      <c r="Y94" s="107"/>
      <c r="Z94" s="67"/>
      <c r="AA94" s="67"/>
      <c r="AB94" s="67"/>
      <c r="AC94" s="67"/>
      <c r="AD94" s="67"/>
      <c r="AE94" s="67"/>
      <c r="AF94" s="67"/>
      <c r="AG94" s="67"/>
      <c r="AH94" s="67"/>
    </row>
    <row r="95" spans="22:34" ht="18" customHeight="1" x14ac:dyDescent="0.3">
      <c r="V95" s="67"/>
      <c r="W95" s="67"/>
      <c r="X95" s="67"/>
      <c r="Y95" s="107"/>
      <c r="Z95" s="67"/>
      <c r="AA95" s="67"/>
      <c r="AB95" s="67"/>
      <c r="AC95" s="67"/>
      <c r="AD95" s="67"/>
      <c r="AE95" s="67"/>
      <c r="AF95" s="67"/>
      <c r="AG95" s="67"/>
      <c r="AH95" s="67"/>
    </row>
    <row r="96" spans="22:34" ht="18" customHeight="1" x14ac:dyDescent="0.3">
      <c r="V96" s="67"/>
      <c r="W96" s="67"/>
      <c r="X96" s="67"/>
      <c r="Y96" s="107"/>
      <c r="Z96" s="67"/>
      <c r="AA96" s="67"/>
      <c r="AB96" s="67"/>
      <c r="AC96" s="67"/>
      <c r="AD96" s="67"/>
      <c r="AE96" s="67"/>
      <c r="AF96" s="67"/>
      <c r="AG96" s="67"/>
      <c r="AH96" s="67"/>
    </row>
    <row r="97" spans="22:34" ht="18" customHeight="1" x14ac:dyDescent="0.3">
      <c r="V97" s="67"/>
      <c r="W97" s="67"/>
      <c r="X97" s="67"/>
      <c r="Y97" s="107"/>
      <c r="Z97" s="67"/>
      <c r="AA97" s="67"/>
      <c r="AB97" s="67"/>
      <c r="AC97" s="67"/>
      <c r="AD97" s="67"/>
      <c r="AE97" s="67"/>
      <c r="AF97" s="67"/>
      <c r="AG97" s="67"/>
      <c r="AH97" s="67"/>
    </row>
    <row r="98" spans="22:34" ht="18" customHeight="1" x14ac:dyDescent="0.3">
      <c r="V98" s="67"/>
      <c r="W98" s="67"/>
      <c r="X98" s="67"/>
      <c r="Y98" s="107"/>
      <c r="Z98" s="67"/>
      <c r="AA98" s="67"/>
      <c r="AB98" s="67"/>
      <c r="AC98" s="67"/>
      <c r="AD98" s="67"/>
      <c r="AE98" s="67"/>
      <c r="AF98" s="67"/>
      <c r="AG98" s="67"/>
      <c r="AH98" s="67"/>
    </row>
    <row r="99" spans="22:34" ht="18" customHeight="1" x14ac:dyDescent="0.3">
      <c r="V99" s="67"/>
      <c r="W99" s="67"/>
      <c r="X99" s="67"/>
      <c r="Y99" s="107"/>
      <c r="Z99" s="67"/>
      <c r="AA99" s="67"/>
      <c r="AB99" s="67"/>
      <c r="AC99" s="67"/>
      <c r="AD99" s="67"/>
      <c r="AE99" s="67"/>
      <c r="AF99" s="67"/>
      <c r="AG99" s="67"/>
      <c r="AH99" s="67"/>
    </row>
    <row r="100" spans="22:34" ht="18" customHeight="1" x14ac:dyDescent="0.3">
      <c r="V100" s="67"/>
      <c r="W100" s="67"/>
      <c r="X100" s="67"/>
      <c r="Y100" s="107"/>
      <c r="Z100" s="67"/>
      <c r="AA100" s="67"/>
      <c r="AB100" s="67"/>
      <c r="AC100" s="67"/>
      <c r="AD100" s="67"/>
      <c r="AE100" s="67"/>
      <c r="AF100" s="67"/>
      <c r="AG100" s="67"/>
      <c r="AH100" s="67"/>
    </row>
    <row r="101" spans="22:34" ht="18" customHeight="1" x14ac:dyDescent="0.3">
      <c r="V101" s="67"/>
      <c r="W101" s="67"/>
      <c r="X101" s="67"/>
      <c r="Y101" s="107"/>
      <c r="Z101" s="67"/>
      <c r="AA101" s="67"/>
      <c r="AB101" s="67"/>
      <c r="AC101" s="67"/>
      <c r="AD101" s="67"/>
      <c r="AE101" s="67"/>
      <c r="AF101" s="67"/>
      <c r="AG101" s="67"/>
      <c r="AH101" s="67"/>
    </row>
    <row r="102" spans="22:34" ht="18" customHeight="1" x14ac:dyDescent="0.3">
      <c r="V102" s="67"/>
      <c r="W102" s="67"/>
      <c r="X102" s="67"/>
      <c r="Y102" s="107"/>
      <c r="Z102" s="67"/>
      <c r="AA102" s="67"/>
      <c r="AB102" s="67"/>
      <c r="AC102" s="67"/>
      <c r="AD102" s="67"/>
      <c r="AE102" s="67"/>
      <c r="AF102" s="67"/>
      <c r="AG102" s="67"/>
      <c r="AH102" s="67"/>
    </row>
    <row r="103" spans="22:34" ht="18" customHeight="1" x14ac:dyDescent="0.3">
      <c r="V103" s="67"/>
      <c r="W103" s="67"/>
      <c r="X103" s="67"/>
      <c r="Y103" s="107"/>
      <c r="Z103" s="67"/>
      <c r="AA103" s="67"/>
      <c r="AB103" s="67"/>
      <c r="AC103" s="67"/>
      <c r="AD103" s="67"/>
      <c r="AE103" s="67"/>
      <c r="AF103" s="67"/>
      <c r="AG103" s="67"/>
      <c r="AH103" s="67"/>
    </row>
    <row r="104" spans="22:34" ht="18" customHeight="1" x14ac:dyDescent="0.3">
      <c r="V104" s="67"/>
      <c r="W104" s="67"/>
      <c r="X104" s="67"/>
      <c r="Y104" s="107"/>
      <c r="Z104" s="67"/>
      <c r="AA104" s="67"/>
      <c r="AB104" s="67"/>
      <c r="AC104" s="67"/>
      <c r="AD104" s="67"/>
      <c r="AE104" s="67"/>
      <c r="AF104" s="67"/>
      <c r="AG104" s="67"/>
      <c r="AH104" s="67"/>
    </row>
  </sheetData>
  <mergeCells count="1">
    <mergeCell ref="K3:O3"/>
  </mergeCells>
  <pageMargins left="0.35433070866141736" right="0" top="0.70866141732283472" bottom="0.35433070866141736" header="0.31496062992125984" footer="0.31496062992125984"/>
  <pageSetup paperSize="122" scale="35" fitToHeight="0" orientation="landscape" r:id="rId1"/>
  <colBreaks count="1" manualBreakCount="1">
    <brk id="2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K111"/>
  <sheetViews>
    <sheetView zoomScale="55" zoomScaleNormal="55" workbookViewId="0">
      <selection activeCell="N23" sqref="N23"/>
    </sheetView>
  </sheetViews>
  <sheetFormatPr baseColWidth="10" defaultColWidth="9.625" defaultRowHeight="18" customHeight="1" x14ac:dyDescent="0.25"/>
  <cols>
    <col min="1" max="1" width="2.25" style="49" customWidth="1"/>
    <col min="2" max="2" width="7.25" style="49" customWidth="1"/>
    <col min="3" max="3" width="0.875" style="49" customWidth="1"/>
    <col min="4" max="4" width="37.25" style="49" customWidth="1"/>
    <col min="5" max="5" width="0.875" style="49" customWidth="1"/>
    <col min="6" max="6" width="13.5" style="49" customWidth="1"/>
    <col min="7" max="8" width="13.25" style="49" customWidth="1"/>
    <col min="9" max="9" width="14.5" style="49" customWidth="1"/>
    <col min="10" max="10" width="16" style="49" customWidth="1"/>
    <col min="11" max="11" width="18.125" style="49" customWidth="1"/>
    <col min="12" max="12" width="15" style="49" customWidth="1"/>
    <col min="13" max="13" width="14.625" style="49" customWidth="1"/>
    <col min="14" max="14" width="15.875" style="49" customWidth="1"/>
    <col min="15" max="15" width="16.375" style="49" customWidth="1"/>
    <col min="16" max="16" width="14.625" style="49" customWidth="1"/>
    <col min="17" max="17" width="16.375" style="49" customWidth="1"/>
    <col min="18" max="18" width="15" style="49" customWidth="1"/>
    <col min="19" max="19" width="13.125" style="49" customWidth="1"/>
    <col min="20" max="20" width="15" style="49" customWidth="1"/>
    <col min="21" max="21" width="18.125" style="49" customWidth="1"/>
    <col min="22" max="22" width="2.5" style="49" hidden="1" customWidth="1"/>
    <col min="23" max="23" width="20.75" style="49" hidden="1" customWidth="1"/>
    <col min="24" max="24" width="9.625" style="49" hidden="1" customWidth="1"/>
    <col min="25" max="25" width="16.75" style="49" hidden="1" customWidth="1"/>
    <col min="26" max="26" width="17.625" style="49" hidden="1" customWidth="1"/>
    <col min="27" max="28" width="9.625" style="49" hidden="1" customWidth="1"/>
    <col min="29" max="29" width="17.75" style="49" hidden="1" customWidth="1"/>
    <col min="30" max="30" width="14.625" style="49" hidden="1" customWidth="1"/>
    <col min="31" max="34" width="9.625" style="49" hidden="1" customWidth="1"/>
    <col min="35" max="35" width="13.125" style="49" hidden="1" customWidth="1"/>
    <col min="36" max="36" width="9.625" style="49" hidden="1" customWidth="1"/>
    <col min="37" max="37" width="10.875" style="49" hidden="1" customWidth="1"/>
    <col min="38" max="16384" width="9.625" style="49"/>
  </cols>
  <sheetData>
    <row r="1" spans="1:35" ht="18" customHeight="1" x14ac:dyDescent="0.25">
      <c r="D1" s="111">
        <v>1000</v>
      </c>
      <c r="P1" s="50"/>
      <c r="Q1" s="50"/>
      <c r="R1" s="50"/>
    </row>
    <row r="2" spans="1:35" ht="18" customHeight="1" x14ac:dyDescent="0.25">
      <c r="B2" s="51"/>
      <c r="K2" s="118" t="s">
        <v>124</v>
      </c>
    </row>
    <row r="3" spans="1:35" ht="18" customHeight="1" x14ac:dyDescent="0.25">
      <c r="B3" s="51"/>
      <c r="F3" s="52"/>
      <c r="G3" s="52"/>
      <c r="H3" s="52"/>
      <c r="I3" s="52"/>
      <c r="J3" s="52"/>
      <c r="K3" s="119" t="s">
        <v>119</v>
      </c>
      <c r="L3" s="119"/>
      <c r="M3" s="119"/>
      <c r="N3" s="119"/>
      <c r="O3" s="119"/>
      <c r="P3" s="52"/>
      <c r="Q3" s="52"/>
      <c r="R3" s="52"/>
      <c r="S3" s="52"/>
      <c r="T3" s="52"/>
      <c r="U3" s="52"/>
    </row>
    <row r="4" spans="1:35" ht="18" customHeight="1" x14ac:dyDescent="0.25">
      <c r="B4" s="53"/>
      <c r="S4" s="50"/>
      <c r="T4" s="50"/>
      <c r="U4" s="50"/>
    </row>
    <row r="5" spans="1:35" ht="18" customHeight="1" x14ac:dyDescent="0.25">
      <c r="B5" s="53"/>
      <c r="S5" s="50"/>
      <c r="T5" s="50"/>
      <c r="U5" s="50"/>
    </row>
    <row r="6" spans="1:35" ht="18" customHeight="1" x14ac:dyDescent="0.25">
      <c r="B6" s="54"/>
    </row>
    <row r="7" spans="1:35" ht="18" customHeight="1" x14ac:dyDescent="0.25">
      <c r="B7" s="56"/>
      <c r="F7" s="57" t="s">
        <v>53</v>
      </c>
      <c r="G7" s="57" t="s">
        <v>54</v>
      </c>
      <c r="H7" s="57" t="s">
        <v>55</v>
      </c>
      <c r="I7" s="57" t="s">
        <v>65</v>
      </c>
      <c r="J7" s="57" t="s">
        <v>66</v>
      </c>
      <c r="K7" s="57" t="s">
        <v>56</v>
      </c>
      <c r="L7" s="57" t="s">
        <v>57</v>
      </c>
      <c r="M7" s="57" t="s">
        <v>58</v>
      </c>
      <c r="N7" s="57" t="s">
        <v>60</v>
      </c>
      <c r="O7" s="57" t="s">
        <v>80</v>
      </c>
      <c r="P7" s="57" t="s">
        <v>61</v>
      </c>
      <c r="Q7" s="57" t="s">
        <v>59</v>
      </c>
      <c r="R7" s="57" t="s">
        <v>62</v>
      </c>
      <c r="S7" s="57" t="s">
        <v>63</v>
      </c>
      <c r="T7" s="57" t="s">
        <v>49</v>
      </c>
      <c r="U7" s="59" t="s">
        <v>50</v>
      </c>
      <c r="W7" s="49" t="s">
        <v>69</v>
      </c>
    </row>
    <row r="8" spans="1:35" ht="18" customHeight="1" x14ac:dyDescent="0.25">
      <c r="B8" s="60"/>
      <c r="F8" s="61" t="s">
        <v>81</v>
      </c>
      <c r="G8" s="61" t="s">
        <v>82</v>
      </c>
      <c r="H8" s="61" t="s">
        <v>83</v>
      </c>
      <c r="I8" s="61" t="s">
        <v>84</v>
      </c>
      <c r="J8" s="61" t="s">
        <v>85</v>
      </c>
      <c r="K8" s="61" t="s">
        <v>86</v>
      </c>
      <c r="L8" s="61" t="s">
        <v>87</v>
      </c>
      <c r="M8" s="61" t="s">
        <v>88</v>
      </c>
      <c r="N8" s="61" t="s">
        <v>89</v>
      </c>
      <c r="O8" s="61" t="s">
        <v>90</v>
      </c>
      <c r="P8" s="61" t="s">
        <v>91</v>
      </c>
      <c r="Q8" s="61" t="s">
        <v>99</v>
      </c>
      <c r="R8" s="61" t="s">
        <v>92</v>
      </c>
      <c r="S8" s="61" t="s">
        <v>93</v>
      </c>
      <c r="T8" s="61" t="s">
        <v>94</v>
      </c>
      <c r="U8" s="62" t="s">
        <v>64</v>
      </c>
      <c r="W8" s="49" t="s">
        <v>70</v>
      </c>
      <c r="Z8" s="89" t="s">
        <v>118</v>
      </c>
      <c r="AD8" s="49">
        <v>1000</v>
      </c>
    </row>
    <row r="9" spans="1:35" s="90" customFormat="1" ht="24.95" customHeight="1" x14ac:dyDescent="0.25">
      <c r="A9" s="81"/>
      <c r="B9" s="82" t="s">
        <v>0</v>
      </c>
      <c r="C9" s="83"/>
      <c r="D9" s="84" t="s">
        <v>1</v>
      </c>
      <c r="E9" s="85"/>
      <c r="F9" s="86">
        <f t="shared" ref="F9:T9" si="0">SUM(F11,F12,F13,F14,F19,F20,F21,F22,F23,F24,F10)</f>
        <v>6479199.2199999997</v>
      </c>
      <c r="G9" s="86">
        <f t="shared" si="0"/>
        <v>3016820.952</v>
      </c>
      <c r="H9" s="86">
        <f t="shared" si="0"/>
        <v>8548004.5730000008</v>
      </c>
      <c r="I9" s="86">
        <f t="shared" si="0"/>
        <v>16125309.359999999</v>
      </c>
      <c r="J9" s="86">
        <f t="shared" si="0"/>
        <v>127466077.037</v>
      </c>
      <c r="K9" s="86">
        <f t="shared" si="0"/>
        <v>808309534.86699998</v>
      </c>
      <c r="L9" s="86">
        <f t="shared" si="0"/>
        <v>57960742.267000005</v>
      </c>
      <c r="M9" s="86">
        <f t="shared" si="0"/>
        <v>31523193.027999997</v>
      </c>
      <c r="N9" s="86">
        <f t="shared" si="0"/>
        <v>6238812.379999999</v>
      </c>
      <c r="O9" s="86">
        <f t="shared" si="0"/>
        <v>107143427.906</v>
      </c>
      <c r="P9" s="86">
        <f t="shared" si="0"/>
        <v>19500194.84</v>
      </c>
      <c r="Q9" s="86">
        <f>SUM(Q11,Q12,Q13,Q14,Q19,Q20,Q21,Q22,Q23,Q24,Q10)</f>
        <v>678394747.426</v>
      </c>
      <c r="R9" s="86">
        <f t="shared" si="0"/>
        <v>17097509.307999998</v>
      </c>
      <c r="S9" s="86">
        <f t="shared" si="0"/>
        <v>1760174</v>
      </c>
      <c r="T9" s="86">
        <f t="shared" si="0"/>
        <v>11736579</v>
      </c>
      <c r="U9" s="86">
        <f>SUM(U11,U12,U13,U14,U19,U20,U21,U22,U24,U10,U23)</f>
        <v>1901300326.1640003</v>
      </c>
      <c r="V9" s="112"/>
      <c r="W9" s="112">
        <f>SUM(W11,W10,W12,W13,W14,W19,W20,W21,W22,W24,W23)</f>
        <v>1887803573.1639998</v>
      </c>
      <c r="X9" s="89"/>
      <c r="Y9" s="112">
        <f>SUM(Y11,Y10,Y12,Y13,Y14,Y19,Y20,Y21,Y22,Y24,Y23)</f>
        <v>595793579.61199999</v>
      </c>
      <c r="Z9" s="67">
        <f t="shared" ref="Z9:Z49" si="1">+W9+Y9</f>
        <v>2483597152.776</v>
      </c>
      <c r="AA9" s="89"/>
      <c r="AB9" s="89"/>
      <c r="AC9" s="89">
        <f>+(U9-S9-T9)+'EJECUTADO FET'!U9</f>
        <v>2483597152.776</v>
      </c>
      <c r="AD9" s="89"/>
      <c r="AE9" s="89"/>
      <c r="AF9" s="89"/>
      <c r="AI9" s="86">
        <f>+U9+'EJECUTADO FET'!U9</f>
        <v>2497093905.776</v>
      </c>
    </row>
    <row r="10" spans="1:35" ht="22.5" customHeight="1" x14ac:dyDescent="0.35">
      <c r="A10" s="63"/>
      <c r="B10" s="64" t="s">
        <v>37</v>
      </c>
      <c r="D10" s="65" t="s">
        <v>14</v>
      </c>
      <c r="F10" s="66">
        <f>'EJEC NO IMPRIMIR'!F10/'EJEC REGULAR'!$D$1</f>
        <v>26908.347000000002</v>
      </c>
      <c r="G10" s="66">
        <f>'EJEC NO IMPRIMIR'!G10/'EJEC REGULAR'!$D$1</f>
        <v>5355.8</v>
      </c>
      <c r="H10" s="66">
        <f>'EJEC NO IMPRIMIR'!H10/'EJEC REGULAR'!$D$1</f>
        <v>140623.59299999999</v>
      </c>
      <c r="I10" s="66">
        <f>'EJEC NO IMPRIMIR'!I10/'EJEC REGULAR'!$D$1</f>
        <v>110682.785</v>
      </c>
      <c r="J10" s="66">
        <f>'EJEC NO IMPRIMIR'!J10/'EJEC REGULAR'!$D$1</f>
        <v>188290.848</v>
      </c>
      <c r="K10" s="66">
        <f>'EJEC NO IMPRIMIR'!K10/'EJEC REGULAR'!$D$1</f>
        <v>1173512.8049999999</v>
      </c>
      <c r="L10" s="66">
        <f>'EJEC NO IMPRIMIR'!L10/'EJEC REGULAR'!$D$1</f>
        <v>82812.922999999995</v>
      </c>
      <c r="M10" s="66">
        <f>'EJEC NO IMPRIMIR'!M10/'EJEC REGULAR'!$D$1</f>
        <v>50221.961000000003</v>
      </c>
      <c r="N10" s="66">
        <f>'EJEC NO IMPRIMIR'!N10/'EJEC REGULAR'!$D$1</f>
        <v>37660.394999999997</v>
      </c>
      <c r="O10" s="66">
        <f>'EJEC NO IMPRIMIR'!O10/'EJEC REGULAR'!$D$1</f>
        <v>69096.316999999995</v>
      </c>
      <c r="P10" s="66">
        <f>'EJEC NO IMPRIMIR'!P10/'EJEC REGULAR'!$D$1</f>
        <v>223627.94899999999</v>
      </c>
      <c r="Q10" s="66">
        <f>'EJEC NO IMPRIMIR'!Q10/'EJEC REGULAR'!$D$1</f>
        <v>27614.14</v>
      </c>
      <c r="R10" s="66">
        <f>'EJEC NO IMPRIMIR'!R10/'EJEC REGULAR'!$D$1</f>
        <v>169642.209</v>
      </c>
      <c r="S10" s="66">
        <f>'EJEC NO IMPRIMIR'!S10/'EJEC REGULAR'!$D$1</f>
        <v>0</v>
      </c>
      <c r="T10" s="66">
        <f>'EJEC NO IMPRIMIR'!T10/'EJEC REGULAR'!$D$1</f>
        <v>5708</v>
      </c>
      <c r="U10" s="66">
        <f>SUM(F10:T10)</f>
        <v>2311758.0719999997</v>
      </c>
      <c r="V10" s="67"/>
      <c r="W10" s="68">
        <f>+U10-T10-S10</f>
        <v>2306050.0719999997</v>
      </c>
      <c r="X10" s="67"/>
      <c r="Y10" s="67"/>
      <c r="Z10" s="67">
        <f>+W10+Y10</f>
        <v>2306050.0719999997</v>
      </c>
      <c r="AA10" s="67"/>
      <c r="AB10" s="67"/>
      <c r="AC10" s="67"/>
      <c r="AD10" s="67"/>
      <c r="AE10" s="67"/>
      <c r="AF10" s="67"/>
    </row>
    <row r="11" spans="1:35" ht="22.5" customHeight="1" x14ac:dyDescent="0.35">
      <c r="A11" s="63"/>
      <c r="B11" s="64" t="s">
        <v>21</v>
      </c>
      <c r="D11" s="65" t="s">
        <v>22</v>
      </c>
      <c r="F11" s="66">
        <f>'EJEC NO IMPRIMIR'!F11/'EJEC REGULAR'!$D$1</f>
        <v>1459.623</v>
      </c>
      <c r="G11" s="66">
        <f>'EJEC NO IMPRIMIR'!G11/'EJEC REGULAR'!$D$1</f>
        <v>681.3</v>
      </c>
      <c r="H11" s="66">
        <f>'EJEC NO IMPRIMIR'!H11/'EJEC REGULAR'!$D$1</f>
        <v>6652.7939999999999</v>
      </c>
      <c r="I11" s="66">
        <f>'EJEC NO IMPRIMIR'!I11/'EJEC REGULAR'!$D$1</f>
        <v>20534.564999999999</v>
      </c>
      <c r="J11" s="66">
        <f>'EJEC NO IMPRIMIR'!J11/'EJEC REGULAR'!$D$1</f>
        <v>11401.893</v>
      </c>
      <c r="K11" s="66">
        <f>'EJEC NO IMPRIMIR'!K11/'EJEC REGULAR'!$D$1</f>
        <v>109445.9</v>
      </c>
      <c r="L11" s="66">
        <f>'EJEC NO IMPRIMIR'!L11/'EJEC REGULAR'!$D$1</f>
        <v>6826.9009999999998</v>
      </c>
      <c r="M11" s="66">
        <f>'EJEC NO IMPRIMIR'!M11/'EJEC REGULAR'!$D$1</f>
        <v>5298.482</v>
      </c>
      <c r="N11" s="66">
        <f>'EJEC NO IMPRIMIR'!N11/'EJEC REGULAR'!$D$1</f>
        <v>1890.96</v>
      </c>
      <c r="O11" s="66">
        <f>'EJEC NO IMPRIMIR'!O11/'EJEC REGULAR'!$D$1</f>
        <v>2763.875</v>
      </c>
      <c r="P11" s="66">
        <f>'EJEC NO IMPRIMIR'!P11/'EJEC REGULAR'!$D$1</f>
        <v>14570.364</v>
      </c>
      <c r="Q11" s="66">
        <f>'EJEC NO IMPRIMIR'!Q11/'EJEC REGULAR'!$D$1</f>
        <v>0</v>
      </c>
      <c r="R11" s="66">
        <f>'EJEC NO IMPRIMIR'!R11/'EJEC REGULAR'!$D$1</f>
        <v>4820.9110000000001</v>
      </c>
      <c r="S11" s="66">
        <f>'EJEC NO IMPRIMIR'!S11/'EJEC REGULAR'!$D$1</f>
        <v>2128</v>
      </c>
      <c r="T11" s="66">
        <f>'EJEC NO IMPRIMIR'!T11/'EJEC REGULAR'!$D$1</f>
        <v>0</v>
      </c>
      <c r="U11" s="66">
        <f>SUM(F11:T11)</f>
        <v>188475.568</v>
      </c>
      <c r="V11" s="67"/>
      <c r="W11" s="68">
        <f>+U11-T11-S11</f>
        <v>186347.568</v>
      </c>
      <c r="X11" s="67"/>
      <c r="Y11" s="67"/>
      <c r="Z11" s="67">
        <f t="shared" si="1"/>
        <v>186347.568</v>
      </c>
      <c r="AA11" s="67"/>
      <c r="AB11" s="67"/>
      <c r="AC11" s="67">
        <v>128095636</v>
      </c>
      <c r="AD11" s="67">
        <f>+AC11/$AD$8</f>
        <v>128095.636</v>
      </c>
      <c r="AE11" s="67">
        <f>+Z11-AD11</f>
        <v>58251.932000000001</v>
      </c>
      <c r="AF11" s="67"/>
    </row>
    <row r="12" spans="1:35" ht="22.5" customHeight="1" x14ac:dyDescent="0.35">
      <c r="A12" s="63"/>
      <c r="B12" s="64" t="s">
        <v>23</v>
      </c>
      <c r="D12" s="65" t="s">
        <v>24</v>
      </c>
      <c r="F12" s="66">
        <f>'EJEC NO IMPRIMIR'!F12/'EJEC REGULAR'!$D$1</f>
        <v>0</v>
      </c>
      <c r="G12" s="66">
        <f>'EJEC NO IMPRIMIR'!G12/'EJEC REGULAR'!$D$1</f>
        <v>0</v>
      </c>
      <c r="H12" s="66">
        <f>'EJEC NO IMPRIMIR'!H12/'EJEC REGULAR'!$D$1</f>
        <v>0</v>
      </c>
      <c r="I12" s="66">
        <f>'EJEC NO IMPRIMIR'!I12/'EJEC REGULAR'!$D$1</f>
        <v>30</v>
      </c>
      <c r="J12" s="66">
        <f>'EJEC NO IMPRIMIR'!J12/'EJEC REGULAR'!$D$1</f>
        <v>3241692.9339999999</v>
      </c>
      <c r="K12" s="66">
        <f>'EJEC NO IMPRIMIR'!K12/'EJEC REGULAR'!$D$1</f>
        <v>7451455.7300000004</v>
      </c>
      <c r="L12" s="66">
        <f>'EJEC NO IMPRIMIR'!L12/'EJEC REGULAR'!$D$1</f>
        <v>0</v>
      </c>
      <c r="M12" s="66">
        <f>'EJEC NO IMPRIMIR'!M12/'EJEC REGULAR'!$D$1</f>
        <v>0</v>
      </c>
      <c r="N12" s="66">
        <f>'EJEC NO IMPRIMIR'!N12/'EJEC REGULAR'!$D$1</f>
        <v>0</v>
      </c>
      <c r="O12" s="66">
        <f>'EJEC NO IMPRIMIR'!O12/'EJEC REGULAR'!$D$1</f>
        <v>0</v>
      </c>
      <c r="P12" s="66">
        <f>'EJEC NO IMPRIMIR'!P12/'EJEC REGULAR'!$D$1</f>
        <v>0</v>
      </c>
      <c r="Q12" s="66">
        <f>'EJEC NO IMPRIMIR'!Q12/'EJEC REGULAR'!$D$1</f>
        <v>24319938.771000002</v>
      </c>
      <c r="R12" s="66">
        <f>'EJEC NO IMPRIMIR'!R12/'EJEC REGULAR'!$D$1</f>
        <v>17773.607</v>
      </c>
      <c r="S12" s="66">
        <f>'EJEC NO IMPRIMIR'!S12/'EJEC REGULAR'!$D$1</f>
        <v>222403</v>
      </c>
      <c r="T12" s="66">
        <f>'EJEC NO IMPRIMIR'!T12/'EJEC REGULAR'!$D$1</f>
        <v>0</v>
      </c>
      <c r="U12" s="66">
        <f>SUM(F12:T12)</f>
        <v>35253294.042000003</v>
      </c>
      <c r="V12" s="67"/>
      <c r="W12" s="68">
        <f>+U12-T12-S12</f>
        <v>35030891.042000003</v>
      </c>
      <c r="X12" s="67"/>
      <c r="Y12" s="67"/>
      <c r="Z12" s="67">
        <f t="shared" si="1"/>
        <v>35030891.042000003</v>
      </c>
      <c r="AA12" s="67"/>
      <c r="AB12" s="67"/>
      <c r="AC12" s="67">
        <v>23144149493</v>
      </c>
      <c r="AD12" s="67">
        <f t="shared" ref="AD12:AD48" si="2">+AC12/$AD$8</f>
        <v>23144149.493000001</v>
      </c>
      <c r="AE12" s="67">
        <f t="shared" ref="AE12:AE24" si="3">+Z12-AD12</f>
        <v>11886741.549000002</v>
      </c>
      <c r="AF12" s="67"/>
    </row>
    <row r="13" spans="1:35" ht="22.5" customHeight="1" x14ac:dyDescent="0.35">
      <c r="A13" s="63"/>
      <c r="B13" s="64" t="s">
        <v>25</v>
      </c>
      <c r="D13" s="65" t="s">
        <v>26</v>
      </c>
      <c r="F13" s="66">
        <f>'EJEC NO IMPRIMIR'!F13/'EJEC REGULAR'!$D$1</f>
        <v>141774.59599999999</v>
      </c>
      <c r="G13" s="66">
        <f>'EJEC NO IMPRIMIR'!G13/'EJEC REGULAR'!$D$1</f>
        <v>58517.434000000001</v>
      </c>
      <c r="H13" s="66">
        <f>'EJEC NO IMPRIMIR'!H13/'EJEC REGULAR'!$D$1</f>
        <v>330557.02399999998</v>
      </c>
      <c r="I13" s="66">
        <f>'EJEC NO IMPRIMIR'!I13/'EJEC REGULAR'!$D$1</f>
        <v>277110.09100000001</v>
      </c>
      <c r="J13" s="66">
        <f>'EJEC NO IMPRIMIR'!J13/'EJEC REGULAR'!$D$1</f>
        <v>1271317.138</v>
      </c>
      <c r="K13" s="66">
        <f>'EJEC NO IMPRIMIR'!K13/'EJEC REGULAR'!$D$1</f>
        <v>9639070.1940000001</v>
      </c>
      <c r="L13" s="66">
        <f>'EJEC NO IMPRIMIR'!L13/'EJEC REGULAR'!$D$1</f>
        <v>711528.61800000002</v>
      </c>
      <c r="M13" s="66">
        <f>'EJEC NO IMPRIMIR'!M13/'EJEC REGULAR'!$D$1</f>
        <v>746144.22499999998</v>
      </c>
      <c r="N13" s="66">
        <f>'EJEC NO IMPRIMIR'!N13/'EJEC REGULAR'!$D$1</f>
        <v>178088.10800000001</v>
      </c>
      <c r="O13" s="66">
        <f>'EJEC NO IMPRIMIR'!O13/'EJEC REGULAR'!$D$1</f>
        <v>446332.15299999999</v>
      </c>
      <c r="P13" s="66">
        <f>'EJEC NO IMPRIMIR'!P13/'EJEC REGULAR'!$D$1</f>
        <v>499123.75400000002</v>
      </c>
      <c r="Q13" s="66">
        <f>'EJEC NO IMPRIMIR'!Q13/'EJEC REGULAR'!$D$1</f>
        <v>45464089.023000002</v>
      </c>
      <c r="R13" s="66">
        <f>'EJEC NO IMPRIMIR'!R13/'EJEC REGULAR'!$D$1</f>
        <v>413209.76400000002</v>
      </c>
      <c r="S13" s="66">
        <f>'EJEC NO IMPRIMIR'!S13/'EJEC REGULAR'!$D$1</f>
        <v>45956</v>
      </c>
      <c r="T13" s="66">
        <f>'EJEC NO IMPRIMIR'!T13/'EJEC REGULAR'!$D$1</f>
        <v>134369</v>
      </c>
      <c r="U13" s="66">
        <f>SUM(F13:T13)</f>
        <v>60357187.122000001</v>
      </c>
      <c r="V13" s="67"/>
      <c r="W13" s="68">
        <f t="shared" ref="W13:W49" si="4">+U13-T13-S13</f>
        <v>60176862.122000001</v>
      </c>
      <c r="X13" s="67"/>
      <c r="Y13" s="113">
        <f>+'EJECUTADO FET'!U11</f>
        <v>1789909.8790000002</v>
      </c>
      <c r="Z13" s="67">
        <f t="shared" si="1"/>
        <v>61966772.001000002</v>
      </c>
      <c r="AA13" s="67"/>
      <c r="AB13" s="67"/>
      <c r="AC13" s="67">
        <v>33381115545</v>
      </c>
      <c r="AD13" s="67">
        <f t="shared" si="2"/>
        <v>33381115.545000002</v>
      </c>
      <c r="AE13" s="67">
        <f t="shared" si="3"/>
        <v>28585656.456</v>
      </c>
      <c r="AF13" s="67"/>
    </row>
    <row r="14" spans="1:35" ht="22.5" customHeight="1" x14ac:dyDescent="0.35">
      <c r="A14" s="63"/>
      <c r="B14" s="64" t="s">
        <v>44</v>
      </c>
      <c r="D14" s="65" t="s">
        <v>2</v>
      </c>
      <c r="F14" s="66">
        <f>'EJEC NO IMPRIMIR'!F14/'EJEC REGULAR'!$D$1</f>
        <v>5766549</v>
      </c>
      <c r="G14" s="66">
        <f>'EJEC NO IMPRIMIR'!G14/'EJEC REGULAR'!$D$1</f>
        <v>2804591</v>
      </c>
      <c r="H14" s="66">
        <f>'EJEC NO IMPRIMIR'!H14/'EJEC REGULAR'!$D$1</f>
        <v>7773731</v>
      </c>
      <c r="I14" s="66">
        <f>'EJEC NO IMPRIMIR'!I14/'EJEC REGULAR'!$D$1</f>
        <v>13345898</v>
      </c>
      <c r="J14" s="66">
        <f>'EJEC NO IMPRIMIR'!J14/'EJEC REGULAR'!$D$1</f>
        <v>96130223.591999993</v>
      </c>
      <c r="K14" s="66">
        <f>'EJEC NO IMPRIMIR'!K14/'EJEC REGULAR'!$D$1</f>
        <v>756721469.12300003</v>
      </c>
      <c r="L14" s="66">
        <f>'EJEC NO IMPRIMIR'!L14/'EJEC REGULAR'!$D$1</f>
        <v>52331629.471000001</v>
      </c>
      <c r="M14" s="66">
        <f>'EJEC NO IMPRIMIR'!M14/'EJEC REGULAR'!$D$1</f>
        <v>25060315.438999999</v>
      </c>
      <c r="N14" s="66">
        <f>'EJEC NO IMPRIMIR'!N14/'EJEC REGULAR'!$D$1</f>
        <v>914363</v>
      </c>
      <c r="O14" s="66">
        <f>'EJEC NO IMPRIMIR'!O14/'EJEC REGULAR'!$D$1</f>
        <v>98990287.375</v>
      </c>
      <c r="P14" s="66">
        <f>'EJEC NO IMPRIMIR'!P14/'EJEC REGULAR'!$D$1</f>
        <v>16910799.588</v>
      </c>
      <c r="Q14" s="66">
        <f>'EJEC NO IMPRIMIR'!Q14/'EJEC REGULAR'!$D$1</f>
        <v>139944516</v>
      </c>
      <c r="R14" s="66">
        <f>'EJEC NO IMPRIMIR'!R14/'EJEC REGULAR'!$D$1</f>
        <v>15198445</v>
      </c>
      <c r="S14" s="66">
        <f>'EJEC NO IMPRIMIR'!S14/'EJEC REGULAR'!$D$1</f>
        <v>1334000</v>
      </c>
      <c r="T14" s="66">
        <f>'EJEC NO IMPRIMIR'!T14/'EJEC REGULAR'!$D$1</f>
        <v>11585124</v>
      </c>
      <c r="U14" s="66">
        <f>SUM(U15,U18)</f>
        <v>1244811941.5880001</v>
      </c>
      <c r="V14" s="67"/>
      <c r="W14" s="68">
        <f>+U14-T14-S14</f>
        <v>1231892817.5880001</v>
      </c>
      <c r="X14" s="67"/>
      <c r="Y14" s="67"/>
      <c r="Z14" s="67">
        <f t="shared" si="1"/>
        <v>1231892817.5880001</v>
      </c>
      <c r="AA14" s="67"/>
      <c r="AB14" s="67"/>
      <c r="AD14" s="67">
        <f t="shared" si="2"/>
        <v>0</v>
      </c>
      <c r="AE14" s="67">
        <f t="shared" si="3"/>
        <v>1231892817.5880001</v>
      </c>
      <c r="AF14" s="67"/>
    </row>
    <row r="15" spans="1:35" ht="22.5" customHeight="1" x14ac:dyDescent="0.35">
      <c r="A15" s="63"/>
      <c r="B15" s="64" t="s">
        <v>20</v>
      </c>
      <c r="D15" s="65" t="s">
        <v>45</v>
      </c>
      <c r="F15" s="66">
        <f>'EJEC NO IMPRIMIR'!F15/'EJEC REGULAR'!$D$1</f>
        <v>5766549</v>
      </c>
      <c r="G15" s="66">
        <f>'EJEC NO IMPRIMIR'!G15/'EJEC REGULAR'!$D$1</f>
        <v>2804591</v>
      </c>
      <c r="H15" s="66">
        <f>'EJEC NO IMPRIMIR'!H15/'EJEC REGULAR'!$D$1</f>
        <v>7773731</v>
      </c>
      <c r="I15" s="66">
        <f>'EJEC NO IMPRIMIR'!I15/'EJEC REGULAR'!$D$1</f>
        <v>13345898</v>
      </c>
      <c r="J15" s="66">
        <f>'EJEC NO IMPRIMIR'!J15/'EJEC REGULAR'!$D$1</f>
        <v>96130223.591999993</v>
      </c>
      <c r="K15" s="66">
        <f>'EJEC NO IMPRIMIR'!K15/'EJEC REGULAR'!$D$1</f>
        <v>756721469.12300003</v>
      </c>
      <c r="L15" s="66">
        <f>'EJEC NO IMPRIMIR'!L15/'EJEC REGULAR'!$D$1</f>
        <v>52331629.471000001</v>
      </c>
      <c r="M15" s="66">
        <f>'EJEC NO IMPRIMIR'!M15/'EJEC REGULAR'!$D$1</f>
        <v>25060315.438999999</v>
      </c>
      <c r="N15" s="66">
        <f>'EJEC NO IMPRIMIR'!N15/'EJEC REGULAR'!$D$1</f>
        <v>914363</v>
      </c>
      <c r="O15" s="66">
        <f>'EJEC NO IMPRIMIR'!O15/'EJEC REGULAR'!$D$1</f>
        <v>98990287.375</v>
      </c>
      <c r="P15" s="66">
        <f>'EJEC NO IMPRIMIR'!P15/'EJEC REGULAR'!$D$1</f>
        <v>16538973</v>
      </c>
      <c r="Q15" s="66">
        <f>'EJEC NO IMPRIMIR'!Q15/'EJEC REGULAR'!$D$1</f>
        <v>139944516</v>
      </c>
      <c r="R15" s="66">
        <f>'EJEC NO IMPRIMIR'!R15/'EJEC REGULAR'!$D$1</f>
        <v>15198445</v>
      </c>
      <c r="S15" s="66">
        <f>'EJEC NO IMPRIMIR'!S15/'EJEC REGULAR'!$D$1</f>
        <v>1334000</v>
      </c>
      <c r="T15" s="66">
        <f>'EJEC NO IMPRIMIR'!T15/'EJEC REGULAR'!$D$1</f>
        <v>11585124</v>
      </c>
      <c r="U15" s="66">
        <f>SUM(U16:U17)</f>
        <v>1244440115</v>
      </c>
      <c r="V15" s="67"/>
      <c r="W15" s="68">
        <f t="shared" si="4"/>
        <v>1231520991</v>
      </c>
      <c r="X15" s="67"/>
      <c r="Y15" s="67"/>
      <c r="Z15" s="67">
        <f t="shared" si="1"/>
        <v>1231520991</v>
      </c>
      <c r="AA15" s="67"/>
      <c r="AB15" s="67"/>
      <c r="AD15" s="67">
        <f t="shared" si="2"/>
        <v>0</v>
      </c>
      <c r="AE15" s="67">
        <f t="shared" si="3"/>
        <v>1231520991</v>
      </c>
      <c r="AF15" s="67"/>
    </row>
    <row r="16" spans="1:35" ht="22.5" customHeight="1" x14ac:dyDescent="0.35">
      <c r="A16" s="63"/>
      <c r="B16" s="64"/>
      <c r="D16" s="65" t="s">
        <v>3</v>
      </c>
      <c r="F16" s="66">
        <f>'EJEC NO IMPRIMIR'!F16/'EJEC REGULAR'!$D$1</f>
        <v>5495271</v>
      </c>
      <c r="G16" s="66">
        <f>'EJEC NO IMPRIMIR'!G16/'EJEC REGULAR'!$D$1</f>
        <v>2550723</v>
      </c>
      <c r="H16" s="66">
        <f>'EJEC NO IMPRIMIR'!H16/'EJEC REGULAR'!$D$1</f>
        <v>7171000</v>
      </c>
      <c r="I16" s="66">
        <f>'EJEC NO IMPRIMIR'!I16/'EJEC REGULAR'!$D$1</f>
        <v>8750000</v>
      </c>
      <c r="J16" s="66">
        <f>'EJEC NO IMPRIMIR'!J16/'EJEC REGULAR'!$D$1</f>
        <v>13630000</v>
      </c>
      <c r="K16" s="66">
        <f>'EJEC NO IMPRIMIR'!K16/'EJEC REGULAR'!$D$1</f>
        <v>91424622</v>
      </c>
      <c r="L16" s="66">
        <f>'EJEC NO IMPRIMIR'!L16/'EJEC REGULAR'!$D$1</f>
        <v>6435331</v>
      </c>
      <c r="M16" s="66">
        <f>'EJEC NO IMPRIMIR'!M16/'EJEC REGULAR'!$D$1</f>
        <v>5080000</v>
      </c>
      <c r="N16" s="66">
        <f>'EJEC NO IMPRIMIR'!N16/'EJEC REGULAR'!$D$1</f>
        <v>830095</v>
      </c>
      <c r="O16" s="66">
        <f>'EJEC NO IMPRIMIR'!O16/'EJEC REGULAR'!$D$1</f>
        <v>6489000</v>
      </c>
      <c r="P16" s="66">
        <f>'EJEC NO IMPRIMIR'!P16/'EJEC REGULAR'!$D$1</f>
        <v>13149032</v>
      </c>
      <c r="Q16" s="66">
        <f>'EJEC NO IMPRIMIR'!Q16/'EJEC REGULAR'!$D$1</f>
        <v>10287516</v>
      </c>
      <c r="R16" s="66">
        <f>'EJEC NO IMPRIMIR'!R16/'EJEC REGULAR'!$D$1</f>
        <v>11313000</v>
      </c>
      <c r="S16" s="66">
        <f>'EJEC NO IMPRIMIR'!S16/'EJEC REGULAR'!$D$1</f>
        <v>1334000</v>
      </c>
      <c r="T16" s="66">
        <f>'EJEC NO IMPRIMIR'!T16/'EJEC REGULAR'!$D$1</f>
        <v>7192000</v>
      </c>
      <c r="U16" s="66">
        <f t="shared" ref="U16:U24" si="5">SUM(F16:T16)</f>
        <v>191131590</v>
      </c>
      <c r="V16" s="67"/>
      <c r="W16" s="68">
        <f t="shared" si="4"/>
        <v>182605590</v>
      </c>
      <c r="X16" s="67"/>
      <c r="Y16" s="67"/>
      <c r="Z16" s="67">
        <f t="shared" si="1"/>
        <v>182605590</v>
      </c>
      <c r="AA16" s="67"/>
      <c r="AB16" s="67"/>
      <c r="AC16" s="67">
        <v>122660085000</v>
      </c>
      <c r="AD16" s="67">
        <f t="shared" si="2"/>
        <v>122660085</v>
      </c>
      <c r="AE16" s="67">
        <f t="shared" si="3"/>
        <v>59945505</v>
      </c>
      <c r="AF16" s="67"/>
    </row>
    <row r="17" spans="1:37" ht="22.5" customHeight="1" x14ac:dyDescent="0.35">
      <c r="A17" s="63"/>
      <c r="B17" s="64"/>
      <c r="D17" s="65" t="s">
        <v>48</v>
      </c>
      <c r="F17" s="66">
        <f>'EJEC NO IMPRIMIR'!F17/'EJEC REGULAR'!$D$1</f>
        <v>271278</v>
      </c>
      <c r="G17" s="66">
        <f>'EJEC NO IMPRIMIR'!G17/'EJEC REGULAR'!$D$1</f>
        <v>253868</v>
      </c>
      <c r="H17" s="66">
        <f>'EJEC NO IMPRIMIR'!H17/'EJEC REGULAR'!$D$1</f>
        <v>602731</v>
      </c>
      <c r="I17" s="66">
        <f>'EJEC NO IMPRIMIR'!I17/'EJEC REGULAR'!$D$1</f>
        <v>4595898</v>
      </c>
      <c r="J17" s="66">
        <f>'EJEC NO IMPRIMIR'!J17/'EJEC REGULAR'!$D$1</f>
        <v>82500223.591999993</v>
      </c>
      <c r="K17" s="66">
        <f>'EJEC NO IMPRIMIR'!K17/'EJEC REGULAR'!$D$1</f>
        <v>665296847.12300003</v>
      </c>
      <c r="L17" s="66">
        <f>'EJEC NO IMPRIMIR'!L17/'EJEC REGULAR'!$D$1</f>
        <v>45896298.471000001</v>
      </c>
      <c r="M17" s="66">
        <f>'EJEC NO IMPRIMIR'!M17/'EJEC REGULAR'!$D$1</f>
        <v>19980315.438999999</v>
      </c>
      <c r="N17" s="66">
        <f>'EJEC NO IMPRIMIR'!N17/'EJEC REGULAR'!$D$1</f>
        <v>84268</v>
      </c>
      <c r="O17" s="66">
        <f>'EJEC NO IMPRIMIR'!O17/'EJEC REGULAR'!$D$1</f>
        <v>92501287.375</v>
      </c>
      <c r="P17" s="66">
        <f>'EJEC NO IMPRIMIR'!P17/'EJEC REGULAR'!$D$1</f>
        <v>3389941</v>
      </c>
      <c r="Q17" s="66">
        <f>'EJEC NO IMPRIMIR'!Q17/'EJEC REGULAR'!$D$1</f>
        <v>129657000</v>
      </c>
      <c r="R17" s="66">
        <f>'EJEC NO IMPRIMIR'!R17/'EJEC REGULAR'!$D$1</f>
        <v>3885445</v>
      </c>
      <c r="S17" s="66">
        <f>'EJEC NO IMPRIMIR'!S17/'EJEC REGULAR'!$D$1</f>
        <v>0</v>
      </c>
      <c r="T17" s="66">
        <f>'EJEC NO IMPRIMIR'!T17/'EJEC REGULAR'!$D$1</f>
        <v>4393124</v>
      </c>
      <c r="U17" s="66">
        <f t="shared" si="5"/>
        <v>1053308525</v>
      </c>
      <c r="V17" s="67"/>
      <c r="W17" s="68">
        <f t="shared" si="4"/>
        <v>1048915401</v>
      </c>
      <c r="X17" s="67"/>
      <c r="Y17" s="67"/>
      <c r="Z17" s="67">
        <f t="shared" si="1"/>
        <v>1048915401</v>
      </c>
      <c r="AA17" s="67"/>
      <c r="AB17" s="114"/>
      <c r="AC17" s="114">
        <v>809032850000</v>
      </c>
      <c r="AD17" s="114">
        <f t="shared" si="2"/>
        <v>809032850</v>
      </c>
      <c r="AE17" s="114">
        <f t="shared" si="3"/>
        <v>239882551</v>
      </c>
      <c r="AF17" s="114"/>
    </row>
    <row r="18" spans="1:37" ht="22.5" customHeight="1" x14ac:dyDescent="0.35">
      <c r="A18" s="63"/>
      <c r="B18" s="64" t="s">
        <v>31</v>
      </c>
      <c r="D18" s="65" t="s">
        <v>46</v>
      </c>
      <c r="F18" s="66">
        <f>'EJEC NO IMPRIMIR'!F18/'EJEC REGULAR'!$D$1</f>
        <v>0</v>
      </c>
      <c r="G18" s="66">
        <f>'EJEC NO IMPRIMIR'!G18/'EJEC REGULAR'!$D$1</f>
        <v>0</v>
      </c>
      <c r="H18" s="66">
        <f>'EJEC NO IMPRIMIR'!H18/'EJEC REGULAR'!$D$1</f>
        <v>0</v>
      </c>
      <c r="I18" s="66">
        <f>'EJEC NO IMPRIMIR'!I18/'EJEC REGULAR'!$D$1</f>
        <v>0</v>
      </c>
      <c r="J18" s="66">
        <f>'EJEC NO IMPRIMIR'!J18/'EJEC REGULAR'!$D$1</f>
        <v>0</v>
      </c>
      <c r="K18" s="66">
        <f>'EJEC NO IMPRIMIR'!K18/'EJEC REGULAR'!$D$1</f>
        <v>0</v>
      </c>
      <c r="L18" s="66">
        <f>'EJEC NO IMPRIMIR'!L18/'EJEC REGULAR'!$D$1</f>
        <v>0</v>
      </c>
      <c r="M18" s="66">
        <f>'EJEC NO IMPRIMIR'!M18/'EJEC REGULAR'!$D$1</f>
        <v>0</v>
      </c>
      <c r="N18" s="66">
        <f>'EJEC NO IMPRIMIR'!N18/'EJEC REGULAR'!$D$1</f>
        <v>0</v>
      </c>
      <c r="O18" s="66">
        <f>'EJEC NO IMPRIMIR'!O18/'EJEC REGULAR'!$D$1</f>
        <v>0</v>
      </c>
      <c r="P18" s="66">
        <f>'EJEC NO IMPRIMIR'!P18/'EJEC REGULAR'!$D$1</f>
        <v>371826.58799999999</v>
      </c>
      <c r="Q18" s="66">
        <f>'EJEC NO IMPRIMIR'!Q18/'EJEC REGULAR'!$D$1</f>
        <v>0</v>
      </c>
      <c r="R18" s="66">
        <f>'EJEC NO IMPRIMIR'!R18/'EJEC REGULAR'!$D$1</f>
        <v>0</v>
      </c>
      <c r="S18" s="66">
        <f>'EJEC NO IMPRIMIR'!S18/'EJEC REGULAR'!$D$1</f>
        <v>0</v>
      </c>
      <c r="T18" s="66">
        <f>'EJEC NO IMPRIMIR'!T18/'EJEC REGULAR'!$D$1</f>
        <v>0</v>
      </c>
      <c r="U18" s="66">
        <f t="shared" si="5"/>
        <v>371826.58799999999</v>
      </c>
      <c r="V18" s="67"/>
      <c r="W18" s="68">
        <f t="shared" si="4"/>
        <v>371826.58799999999</v>
      </c>
      <c r="X18" s="67"/>
      <c r="Y18" s="67"/>
      <c r="Z18" s="67">
        <f t="shared" si="1"/>
        <v>371826.58799999999</v>
      </c>
      <c r="AA18" s="67"/>
      <c r="AB18" s="67"/>
      <c r="AC18" s="67">
        <v>321874632</v>
      </c>
      <c r="AD18" s="67">
        <f t="shared" si="2"/>
        <v>321874.63199999998</v>
      </c>
      <c r="AE18" s="67">
        <f t="shared" si="3"/>
        <v>49951.956000000006</v>
      </c>
      <c r="AF18" s="67"/>
    </row>
    <row r="19" spans="1:37" ht="22.5" customHeight="1" x14ac:dyDescent="0.35">
      <c r="A19" s="63"/>
      <c r="B19" s="64" t="s">
        <v>4</v>
      </c>
      <c r="D19" s="65" t="s">
        <v>27</v>
      </c>
      <c r="F19" s="66">
        <f>'EJEC NO IMPRIMIR'!F19/'EJEC REGULAR'!$D$1</f>
        <v>0</v>
      </c>
      <c r="G19" s="66">
        <f>'EJEC NO IMPRIMIR'!G19/'EJEC REGULAR'!$D$1</f>
        <v>0</v>
      </c>
      <c r="H19" s="66">
        <f>'EJEC NO IMPRIMIR'!H19/'EJEC REGULAR'!$D$1</f>
        <v>0</v>
      </c>
      <c r="I19" s="66">
        <f>'EJEC NO IMPRIMIR'!I19/'EJEC REGULAR'!$D$1</f>
        <v>0</v>
      </c>
      <c r="J19" s="66">
        <f>'EJEC NO IMPRIMIR'!J19/'EJEC REGULAR'!$D$1</f>
        <v>0</v>
      </c>
      <c r="K19" s="66">
        <f>'EJEC NO IMPRIMIR'!K19/'EJEC REGULAR'!$D$1</f>
        <v>0</v>
      </c>
      <c r="L19" s="66">
        <f>'EJEC NO IMPRIMIR'!L19/'EJEC REGULAR'!$D$1</f>
        <v>0</v>
      </c>
      <c r="M19" s="66">
        <f>'EJEC NO IMPRIMIR'!M19/'EJEC REGULAR'!$D$1</f>
        <v>0</v>
      </c>
      <c r="N19" s="66">
        <f>'EJEC NO IMPRIMIR'!N19/'EJEC REGULAR'!$D$1</f>
        <v>0</v>
      </c>
      <c r="O19" s="66">
        <f>'EJEC NO IMPRIMIR'!O19/'EJEC REGULAR'!$D$1</f>
        <v>0</v>
      </c>
      <c r="P19" s="66">
        <f>'EJEC NO IMPRIMIR'!P19/'EJEC REGULAR'!$D$1</f>
        <v>0</v>
      </c>
      <c r="Q19" s="66">
        <f>'EJEC NO IMPRIMIR'!Q19/'EJEC REGULAR'!$D$1</f>
        <v>0</v>
      </c>
      <c r="R19" s="66">
        <f>'EJEC NO IMPRIMIR'!R19/'EJEC REGULAR'!$D$1</f>
        <v>0</v>
      </c>
      <c r="S19" s="66">
        <f>'EJEC NO IMPRIMIR'!S19/'EJEC REGULAR'!$D$1</f>
        <v>0</v>
      </c>
      <c r="T19" s="66">
        <f>'EJEC NO IMPRIMIR'!T19/'EJEC REGULAR'!$D$1</f>
        <v>11378</v>
      </c>
      <c r="U19" s="66">
        <f t="shared" si="5"/>
        <v>11378</v>
      </c>
      <c r="V19" s="67"/>
      <c r="W19" s="68">
        <f t="shared" si="4"/>
        <v>0</v>
      </c>
      <c r="X19" s="67"/>
      <c r="Y19" s="67"/>
      <c r="Z19" s="67">
        <f t="shared" si="1"/>
        <v>0</v>
      </c>
      <c r="AA19" s="67"/>
      <c r="AB19" s="67"/>
      <c r="AD19" s="67">
        <f t="shared" si="2"/>
        <v>0</v>
      </c>
      <c r="AE19" s="67">
        <f t="shared" si="3"/>
        <v>0</v>
      </c>
      <c r="AF19" s="67"/>
    </row>
    <row r="20" spans="1:37" ht="22.5" customHeight="1" x14ac:dyDescent="0.35">
      <c r="A20" s="63"/>
      <c r="B20" s="64" t="s">
        <v>71</v>
      </c>
      <c r="D20" s="65" t="s">
        <v>28</v>
      </c>
      <c r="F20" s="66">
        <f>'EJEC NO IMPRIMIR'!F20/'EJEC REGULAR'!$D$1</f>
        <v>0</v>
      </c>
      <c r="G20" s="66">
        <f>'EJEC NO IMPRIMIR'!G20/'EJEC REGULAR'!$D$1</f>
        <v>0</v>
      </c>
      <c r="H20" s="66">
        <f>'EJEC NO IMPRIMIR'!H20/'EJEC REGULAR'!$D$1</f>
        <v>0</v>
      </c>
      <c r="I20" s="66">
        <f>'EJEC NO IMPRIMIR'!I20/'EJEC REGULAR'!$D$1</f>
        <v>0</v>
      </c>
      <c r="J20" s="66">
        <f>'EJEC NO IMPRIMIR'!J20/'EJEC REGULAR'!$D$1</f>
        <v>0</v>
      </c>
      <c r="K20" s="66">
        <f>'EJEC NO IMPRIMIR'!K20/'EJEC REGULAR'!$D$1</f>
        <v>0</v>
      </c>
      <c r="L20" s="66">
        <f>'EJEC NO IMPRIMIR'!L20/'EJEC REGULAR'!$D$1</f>
        <v>0</v>
      </c>
      <c r="M20" s="66">
        <f>'EJEC NO IMPRIMIR'!M20/'EJEC REGULAR'!$D$1</f>
        <v>0</v>
      </c>
      <c r="N20" s="66">
        <f>'EJEC NO IMPRIMIR'!N20/'EJEC REGULAR'!$D$1</f>
        <v>0</v>
      </c>
      <c r="O20" s="66">
        <f>'EJEC NO IMPRIMIR'!O20/'EJEC REGULAR'!$D$1</f>
        <v>0</v>
      </c>
      <c r="P20" s="66">
        <f>'EJEC NO IMPRIMIR'!P20/'EJEC REGULAR'!$D$1</f>
        <v>0</v>
      </c>
      <c r="Q20" s="66">
        <f>'EJEC NO IMPRIMIR'!Q20/'EJEC REGULAR'!$D$1</f>
        <v>0</v>
      </c>
      <c r="R20" s="66">
        <f>'EJEC NO IMPRIMIR'!R20/'EJEC REGULAR'!$D$1</f>
        <v>0</v>
      </c>
      <c r="S20" s="66">
        <f>'EJEC NO IMPRIMIR'!S20/'EJEC REGULAR'!$D$1</f>
        <v>0</v>
      </c>
      <c r="T20" s="66">
        <f>'EJEC NO IMPRIMIR'!T20/'EJEC REGULAR'!$D$1</f>
        <v>0</v>
      </c>
      <c r="U20" s="66">
        <f t="shared" si="5"/>
        <v>0</v>
      </c>
      <c r="V20" s="67"/>
      <c r="W20" s="68">
        <f t="shared" si="4"/>
        <v>0</v>
      </c>
      <c r="X20" s="67"/>
      <c r="Y20" s="67"/>
      <c r="Z20" s="67">
        <f t="shared" si="1"/>
        <v>0</v>
      </c>
      <c r="AA20" s="67"/>
      <c r="AB20" s="67"/>
      <c r="AD20" s="67">
        <f t="shared" si="2"/>
        <v>0</v>
      </c>
      <c r="AE20" s="67">
        <f t="shared" si="3"/>
        <v>0</v>
      </c>
      <c r="AF20" s="67"/>
    </row>
    <row r="21" spans="1:37" ht="22.5" customHeight="1" x14ac:dyDescent="0.35">
      <c r="A21" s="63"/>
      <c r="B21" s="64" t="s">
        <v>72</v>
      </c>
      <c r="D21" s="65" t="s">
        <v>29</v>
      </c>
      <c r="F21" s="66">
        <f>'EJEC NO IMPRIMIR'!F21/'EJEC REGULAR'!$D$1</f>
        <v>249581.416</v>
      </c>
      <c r="G21" s="66">
        <f>'EJEC NO IMPRIMIR'!G21/'EJEC REGULAR'!$D$1</f>
        <v>80507.452000000005</v>
      </c>
      <c r="H21" s="66">
        <f>'EJEC NO IMPRIMIR'!H21/'EJEC REGULAR'!$D$1</f>
        <v>250297.89600000001</v>
      </c>
      <c r="I21" s="66">
        <f>'EJEC NO IMPRIMIR'!I21/'EJEC REGULAR'!$D$1</f>
        <v>252747.402</v>
      </c>
      <c r="J21" s="66">
        <f>'EJEC NO IMPRIMIR'!J21/'EJEC REGULAR'!$D$1</f>
        <v>394352.73</v>
      </c>
      <c r="K21" s="66">
        <f>'EJEC NO IMPRIMIR'!K21/'EJEC REGULAR'!$D$1</f>
        <v>6485387.1359999999</v>
      </c>
      <c r="L21" s="66">
        <f>'EJEC NO IMPRIMIR'!L21/'EJEC REGULAR'!$D$1</f>
        <v>217573.74299999999</v>
      </c>
      <c r="M21" s="66">
        <f>'EJEC NO IMPRIMIR'!M21/'EJEC REGULAR'!$D$1</f>
        <v>2122806.818</v>
      </c>
      <c r="N21" s="66">
        <f>'EJEC NO IMPRIMIR'!N21/'EJEC REGULAR'!$D$1</f>
        <v>96566.884999999995</v>
      </c>
      <c r="O21" s="66">
        <f>'EJEC NO IMPRIMIR'!O21/'EJEC REGULAR'!$D$1</f>
        <v>52915.212</v>
      </c>
      <c r="P21" s="66">
        <f>'EJEC NO IMPRIMIR'!P21/'EJEC REGULAR'!$D$1</f>
        <v>531931.63699999999</v>
      </c>
      <c r="Q21" s="66">
        <f>'EJEC NO IMPRIMIR'!Q21/'EJEC REGULAR'!$D$1</f>
        <v>109193.713</v>
      </c>
      <c r="R21" s="66">
        <f>'EJEC NO IMPRIMIR'!R21/'EJEC REGULAR'!$D$1</f>
        <v>379377.00699999998</v>
      </c>
      <c r="S21" s="66">
        <f>'EJEC NO IMPRIMIR'!S21/'EJEC REGULAR'!$D$1</f>
        <v>25398</v>
      </c>
      <c r="T21" s="66">
        <f>'EJEC NO IMPRIMIR'!T21/'EJEC REGULAR'!$D$1</f>
        <v>0</v>
      </c>
      <c r="U21" s="66">
        <f t="shared" si="5"/>
        <v>11248637.046999997</v>
      </c>
      <c r="V21" s="67"/>
      <c r="W21" s="68">
        <f t="shared" si="4"/>
        <v>11223239.046999997</v>
      </c>
      <c r="X21" s="67"/>
      <c r="Y21" s="113">
        <f>+'EJECUTADO FET'!U12</f>
        <v>134289.58799999999</v>
      </c>
      <c r="Z21" s="67">
        <f t="shared" si="1"/>
        <v>11357528.634999996</v>
      </c>
      <c r="AA21" s="67"/>
      <c r="AB21" s="67"/>
      <c r="AC21" s="67">
        <v>4590792528</v>
      </c>
      <c r="AD21" s="67">
        <f t="shared" si="2"/>
        <v>4590792.5279999999</v>
      </c>
      <c r="AE21" s="67">
        <f t="shared" si="3"/>
        <v>6766736.1069999961</v>
      </c>
      <c r="AF21" s="67"/>
    </row>
    <row r="22" spans="1:37" ht="22.5" customHeight="1" x14ac:dyDescent="0.35">
      <c r="A22" s="63"/>
      <c r="B22" s="64" t="s">
        <v>73</v>
      </c>
      <c r="D22" s="65" t="s">
        <v>51</v>
      </c>
      <c r="F22" s="66">
        <f>'EJEC NO IMPRIMIR'!F22/'EJEC REGULAR'!$D$1</f>
        <v>0</v>
      </c>
      <c r="G22" s="66">
        <f>'EJEC NO IMPRIMIR'!G22/'EJEC REGULAR'!$D$1</f>
        <v>0</v>
      </c>
      <c r="H22" s="66">
        <f>'EJEC NO IMPRIMIR'!H22/'EJEC REGULAR'!$D$1</f>
        <v>0</v>
      </c>
      <c r="I22" s="66">
        <f>'EJEC NO IMPRIMIR'!I22/'EJEC REGULAR'!$D$1</f>
        <v>0</v>
      </c>
      <c r="J22" s="66">
        <f>'EJEC NO IMPRIMIR'!J22/'EJEC REGULAR'!$D$1</f>
        <v>0</v>
      </c>
      <c r="K22" s="66">
        <f>'EJEC NO IMPRIMIR'!K22/'EJEC REGULAR'!$D$1</f>
        <v>0</v>
      </c>
      <c r="L22" s="66">
        <f>'EJEC NO IMPRIMIR'!L22/'EJEC REGULAR'!$D$1</f>
        <v>0</v>
      </c>
      <c r="M22" s="66">
        <f>'EJEC NO IMPRIMIR'!M22/'EJEC REGULAR'!$D$1</f>
        <v>0</v>
      </c>
      <c r="N22" s="66">
        <f>'EJEC NO IMPRIMIR'!N22/'EJEC REGULAR'!$D$1</f>
        <v>4998261.5839999998</v>
      </c>
      <c r="O22" s="66">
        <f>'EJEC NO IMPRIMIR'!O22/'EJEC REGULAR'!$D$1</f>
        <v>0</v>
      </c>
      <c r="P22" s="66">
        <f>'EJEC NO IMPRIMIR'!P22/'EJEC REGULAR'!$D$1</f>
        <v>0</v>
      </c>
      <c r="Q22" s="66">
        <f>'EJEC NO IMPRIMIR'!Q22/'EJEC REGULAR'!$D$1</f>
        <v>403267643.14499998</v>
      </c>
      <c r="R22" s="66">
        <f>'EJEC NO IMPRIMIR'!R22/'EJEC REGULAR'!$D$1</f>
        <v>0</v>
      </c>
      <c r="S22" s="66">
        <f>'EJEC NO IMPRIMIR'!S22/'EJEC REGULAR'!$D$1</f>
        <v>0</v>
      </c>
      <c r="T22" s="66">
        <f>'EJEC NO IMPRIMIR'!T22/'EJEC REGULAR'!$D$1</f>
        <v>0</v>
      </c>
      <c r="U22" s="66">
        <f t="shared" si="5"/>
        <v>408265904.72899997</v>
      </c>
      <c r="V22" s="67"/>
      <c r="W22" s="68">
        <f t="shared" si="4"/>
        <v>408265904.72899997</v>
      </c>
      <c r="X22" s="67"/>
      <c r="Y22" s="113">
        <f>+'EJECUTADO FET'!U13</f>
        <v>494318983</v>
      </c>
      <c r="Z22" s="67">
        <f t="shared" si="1"/>
        <v>902584887.72899997</v>
      </c>
      <c r="AA22" s="67"/>
      <c r="AB22" s="67"/>
      <c r="AC22" s="67">
        <v>370760546774</v>
      </c>
      <c r="AD22" s="67">
        <f t="shared" si="2"/>
        <v>370760546.77399999</v>
      </c>
      <c r="AE22" s="67">
        <f t="shared" si="3"/>
        <v>531824340.95499998</v>
      </c>
      <c r="AF22" s="67"/>
    </row>
    <row r="23" spans="1:37" ht="22.5" customHeight="1" x14ac:dyDescent="0.35">
      <c r="A23" s="63"/>
      <c r="B23" s="64">
        <v>14</v>
      </c>
      <c r="D23" s="65" t="s">
        <v>95</v>
      </c>
      <c r="F23" s="66">
        <f>'EJEC NO IMPRIMIR'!F23/'EJEC REGULAR'!$D$1</f>
        <v>0</v>
      </c>
      <c r="G23" s="66">
        <f>'EJEC NO IMPRIMIR'!G23/'EJEC REGULAR'!$D$1</f>
        <v>0</v>
      </c>
      <c r="H23" s="66">
        <f>'EJEC NO IMPRIMIR'!H23/'EJEC REGULAR'!$D$1</f>
        <v>0</v>
      </c>
      <c r="I23" s="66">
        <f>'EJEC NO IMPRIMIR'!I23/'EJEC REGULAR'!$D$1</f>
        <v>0</v>
      </c>
      <c r="J23" s="66">
        <f>'EJEC NO IMPRIMIR'!J23/'EJEC REGULAR'!$D$1</f>
        <v>0</v>
      </c>
      <c r="K23" s="66">
        <f>'EJEC NO IMPRIMIR'!K23/'EJEC REGULAR'!$D$1</f>
        <v>0</v>
      </c>
      <c r="L23" s="66">
        <f>'EJEC NO IMPRIMIR'!L23/'EJEC REGULAR'!$D$1</f>
        <v>0</v>
      </c>
      <c r="M23" s="66">
        <f>'EJEC NO IMPRIMIR'!M23/'EJEC REGULAR'!$D$1</f>
        <v>0</v>
      </c>
      <c r="N23" s="66">
        <f>'EJEC NO IMPRIMIR'!N23/'EJEC REGULAR'!$D$1</f>
        <v>0</v>
      </c>
      <c r="O23" s="66">
        <f>'EJEC NO IMPRIMIR'!O23/'EJEC REGULAR'!$D$1</f>
        <v>0</v>
      </c>
      <c r="P23" s="66">
        <f>'EJEC NO IMPRIMIR'!P23/'EJEC REGULAR'!$D$1</f>
        <v>0</v>
      </c>
      <c r="Q23" s="66">
        <f>'EJEC NO IMPRIMIR'!Q23/'EJEC REGULAR'!$D$1</f>
        <v>0</v>
      </c>
      <c r="R23" s="66">
        <f>'EJEC NO IMPRIMIR'!R23/'EJEC REGULAR'!$D$1</f>
        <v>0</v>
      </c>
      <c r="S23" s="66">
        <f>'EJEC NO IMPRIMIR'!S23/'EJEC REGULAR'!$D$1</f>
        <v>0</v>
      </c>
      <c r="T23" s="66">
        <f>'EJEC NO IMPRIMIR'!T23/'EJEC REGULAR'!$D$1</f>
        <v>0</v>
      </c>
      <c r="U23" s="66">
        <f t="shared" si="5"/>
        <v>0</v>
      </c>
      <c r="V23" s="67"/>
      <c r="W23" s="68">
        <f t="shared" si="4"/>
        <v>0</v>
      </c>
      <c r="X23" s="67"/>
      <c r="Y23" s="67"/>
      <c r="Z23" s="67">
        <f t="shared" si="1"/>
        <v>0</v>
      </c>
      <c r="AA23" s="67"/>
      <c r="AB23" s="67"/>
      <c r="AD23" s="67">
        <f t="shared" si="2"/>
        <v>0</v>
      </c>
      <c r="AE23" s="67">
        <f t="shared" si="3"/>
        <v>0</v>
      </c>
      <c r="AF23" s="67"/>
    </row>
    <row r="24" spans="1:37" ht="22.5" customHeight="1" x14ac:dyDescent="0.35">
      <c r="A24" s="63"/>
      <c r="B24" s="64" t="s">
        <v>74</v>
      </c>
      <c r="D24" s="65" t="s">
        <v>5</v>
      </c>
      <c r="F24" s="66">
        <f>'EJEC NO IMPRIMIR'!F24/'EJEC REGULAR'!$D$1</f>
        <v>292926.23800000001</v>
      </c>
      <c r="G24" s="66">
        <f>'EJEC NO IMPRIMIR'!G24/'EJEC REGULAR'!$D$1</f>
        <v>67167.966</v>
      </c>
      <c r="H24" s="66">
        <f>'EJEC NO IMPRIMIR'!H24/'EJEC REGULAR'!$D$1</f>
        <v>46142.266000000003</v>
      </c>
      <c r="I24" s="66">
        <f>'EJEC NO IMPRIMIR'!I24/'EJEC REGULAR'!$D$1</f>
        <v>2118306.517</v>
      </c>
      <c r="J24" s="66">
        <f>'EJEC NO IMPRIMIR'!J24/'EJEC REGULAR'!$D$1</f>
        <v>26228797.901999999</v>
      </c>
      <c r="K24" s="66">
        <f>'EJEC NO IMPRIMIR'!K24/'EJEC REGULAR'!$D$1</f>
        <v>26729193.978999998</v>
      </c>
      <c r="L24" s="66">
        <f>'EJEC NO IMPRIMIR'!L24/'EJEC REGULAR'!$D$1</f>
        <v>4610370.6109999996</v>
      </c>
      <c r="M24" s="66">
        <f>'EJEC NO IMPRIMIR'!M24/'EJEC REGULAR'!$D$1</f>
        <v>3538406.1030000001</v>
      </c>
      <c r="N24" s="66">
        <f>'EJEC NO IMPRIMIR'!N24/'EJEC REGULAR'!$D$1</f>
        <v>11981.448</v>
      </c>
      <c r="O24" s="66">
        <f>'EJEC NO IMPRIMIR'!O24/'EJEC REGULAR'!$D$1</f>
        <v>7582032.9740000004</v>
      </c>
      <c r="P24" s="66">
        <f>'EJEC NO IMPRIMIR'!P24/'EJEC REGULAR'!$D$1</f>
        <v>1320141.548</v>
      </c>
      <c r="Q24" s="66">
        <f>'EJEC NO IMPRIMIR'!Q24/'EJEC REGULAR'!$D$1</f>
        <v>65261752.634000003</v>
      </c>
      <c r="R24" s="66">
        <f>'EJEC NO IMPRIMIR'!R24/'EJEC REGULAR'!$D$1</f>
        <v>914240.81</v>
      </c>
      <c r="S24" s="66">
        <f>'EJEC NO IMPRIMIR'!S24/'EJEC REGULAR'!$D$1</f>
        <v>130289</v>
      </c>
      <c r="T24" s="66">
        <f>'EJEC NO IMPRIMIR'!T24/'EJEC REGULAR'!$D$1</f>
        <v>0</v>
      </c>
      <c r="U24" s="66">
        <f t="shared" si="5"/>
        <v>138851749.99599999</v>
      </c>
      <c r="V24" s="67"/>
      <c r="W24" s="68">
        <f t="shared" si="4"/>
        <v>138721460.99599999</v>
      </c>
      <c r="X24" s="67"/>
      <c r="Y24" s="113">
        <f>+'EJECUTADO FET'!U14</f>
        <v>99550397.145000026</v>
      </c>
      <c r="Z24" s="67">
        <f t="shared" si="1"/>
        <v>238271858.14100003</v>
      </c>
      <c r="AA24" s="67"/>
      <c r="AB24" s="67"/>
      <c r="AC24" s="67">
        <v>30008336678</v>
      </c>
      <c r="AD24" s="67">
        <f t="shared" si="2"/>
        <v>30008336.677999999</v>
      </c>
      <c r="AE24" s="67">
        <f t="shared" si="3"/>
        <v>208263521.46300003</v>
      </c>
      <c r="AF24" s="67"/>
    </row>
    <row r="25" spans="1:37" s="90" customFormat="1" ht="24.95" customHeight="1" x14ac:dyDescent="0.25">
      <c r="A25" s="81"/>
      <c r="B25" s="115"/>
      <c r="C25" s="83"/>
      <c r="D25" s="84" t="s">
        <v>6</v>
      </c>
      <c r="E25" s="85"/>
      <c r="F25" s="86">
        <f>SUM(F26,F27,F28,F29,F30,F31,F32,F41,F42,F46,F47,F48,F49)</f>
        <v>5871166.5619999999</v>
      </c>
      <c r="G25" s="86">
        <f t="shared" ref="G25:Y25" si="6">SUM(G26,G27,G28,G29,G30,G31,G32,G41,G42,G46,G47,G48,G49)</f>
        <v>2753959.0420000004</v>
      </c>
      <c r="H25" s="86">
        <f t="shared" si="6"/>
        <v>7868396.0299999993</v>
      </c>
      <c r="I25" s="86">
        <f t="shared" si="6"/>
        <v>16532342.057</v>
      </c>
      <c r="J25" s="86">
        <f t="shared" si="6"/>
        <v>106861346.697</v>
      </c>
      <c r="K25" s="86">
        <f t="shared" si="6"/>
        <v>894691701.58600008</v>
      </c>
      <c r="L25" s="86">
        <f t="shared" si="6"/>
        <v>58188038.181000002</v>
      </c>
      <c r="M25" s="86">
        <f t="shared" si="6"/>
        <v>36353263.923999995</v>
      </c>
      <c r="N25" s="86">
        <f t="shared" si="6"/>
        <v>4492810.5660000006</v>
      </c>
      <c r="O25" s="86">
        <f t="shared" si="6"/>
        <v>82825593.892000005</v>
      </c>
      <c r="P25" s="86">
        <f t="shared" si="6"/>
        <v>19912600.842999998</v>
      </c>
      <c r="Q25" s="86">
        <f t="shared" si="6"/>
        <v>749795169.73600006</v>
      </c>
      <c r="R25" s="86">
        <f t="shared" si="6"/>
        <v>16968029.903000001</v>
      </c>
      <c r="S25" s="86">
        <f t="shared" si="6"/>
        <v>1588463</v>
      </c>
      <c r="T25" s="86">
        <f t="shared" si="6"/>
        <v>11002863</v>
      </c>
      <c r="U25" s="86">
        <f>SUM(U26,U27,U28,U29,U30,U31,U32,U41,U42,U46,U47,U48,U49)</f>
        <v>2015705745.0190001</v>
      </c>
      <c r="V25" s="89"/>
      <c r="W25" s="86">
        <f t="shared" si="6"/>
        <v>2003114419.0190001</v>
      </c>
      <c r="X25" s="89"/>
      <c r="Y25" s="86">
        <f t="shared" si="6"/>
        <v>604909881.96299982</v>
      </c>
      <c r="Z25" s="67">
        <f t="shared" si="1"/>
        <v>2608024300.9819999</v>
      </c>
      <c r="AA25" s="89"/>
      <c r="AB25" s="89"/>
      <c r="AC25" s="67"/>
      <c r="AD25" s="89"/>
      <c r="AE25" s="89"/>
      <c r="AF25" s="89"/>
      <c r="AI25" s="86">
        <f>+U25+'EJECUTADO FET'!U15</f>
        <v>2620615626.9819999</v>
      </c>
    </row>
    <row r="26" spans="1:37" ht="22.5" customHeight="1" x14ac:dyDescent="0.35">
      <c r="A26" s="63"/>
      <c r="B26" s="64" t="s">
        <v>7</v>
      </c>
      <c r="D26" s="65" t="s">
        <v>8</v>
      </c>
      <c r="F26" s="73">
        <f>'EJEC NO IMPRIMIR'!F26/'EJEC REGULAR'!$D$1</f>
        <v>5101521.9179999996</v>
      </c>
      <c r="G26" s="73">
        <f>'EJEC NO IMPRIMIR'!G26/'EJEC REGULAR'!$D$1</f>
        <v>2412795.932</v>
      </c>
      <c r="H26" s="73">
        <f>'EJEC NO IMPRIMIR'!H26/'EJEC REGULAR'!$D$1</f>
        <v>6768910.3269999996</v>
      </c>
      <c r="I26" s="73">
        <f>'EJEC NO IMPRIMIR'!I26/'EJEC REGULAR'!$D$1</f>
        <v>9102911.5549999997</v>
      </c>
      <c r="J26" s="73">
        <f>'EJEC NO IMPRIMIR'!J26/'EJEC REGULAR'!$D$1</f>
        <v>13856241.514</v>
      </c>
      <c r="K26" s="73">
        <f>'EJEC NO IMPRIMIR'!K26/'EJEC REGULAR'!$D$1</f>
        <v>92011173.162</v>
      </c>
      <c r="L26" s="73">
        <f>'EJEC NO IMPRIMIR'!L26/'EJEC REGULAR'!$D$1</f>
        <v>6897050.2740000002</v>
      </c>
      <c r="M26" s="73">
        <f>'EJEC NO IMPRIMIR'!M26/'EJEC REGULAR'!$D$1</f>
        <v>5086263.5889999997</v>
      </c>
      <c r="N26" s="73">
        <f>'EJEC NO IMPRIMIR'!N26/'EJEC REGULAR'!$D$1</f>
        <v>4045902.2620000001</v>
      </c>
      <c r="O26" s="73">
        <f>'EJEC NO IMPRIMIR'!O26/'EJEC REGULAR'!$D$1</f>
        <v>5366888.8329999996</v>
      </c>
      <c r="P26" s="73">
        <f>'EJEC NO IMPRIMIR'!P26/'EJEC REGULAR'!$D$1</f>
        <v>13857945.331</v>
      </c>
      <c r="Q26" s="73">
        <f>'EJEC NO IMPRIMIR'!Q26/'EJEC REGULAR'!$D$1</f>
        <v>10346164.718</v>
      </c>
      <c r="R26" s="73">
        <f>'EJEC NO IMPRIMIR'!R26/'EJEC REGULAR'!$D$1</f>
        <v>12031283.723999999</v>
      </c>
      <c r="S26" s="73">
        <f>'EJEC NO IMPRIMIR'!S26/'EJEC REGULAR'!$D$1</f>
        <v>1337375</v>
      </c>
      <c r="T26" s="73">
        <f>'EJEC NO IMPRIMIR'!T26/'EJEC REGULAR'!$D$1</f>
        <v>7397806</v>
      </c>
      <c r="U26" s="66">
        <f>SUM(F26:T26)</f>
        <v>195620234.13899997</v>
      </c>
      <c r="V26" s="67"/>
      <c r="W26" s="68">
        <f t="shared" si="4"/>
        <v>186885053.13899997</v>
      </c>
      <c r="X26" s="67"/>
      <c r="Y26" s="113">
        <f>+'EJECUTADO FET'!U16</f>
        <v>6149850.9900000002</v>
      </c>
      <c r="Z26" s="67">
        <f t="shared" si="1"/>
        <v>193034904.12899998</v>
      </c>
      <c r="AA26" s="67"/>
      <c r="AB26" s="67"/>
      <c r="AC26" s="67">
        <v>123974792808</v>
      </c>
      <c r="AD26" s="67">
        <f t="shared" si="2"/>
        <v>123974792.808</v>
      </c>
      <c r="AE26" s="67">
        <f t="shared" ref="AE26" si="7">+Z26-AD26</f>
        <v>69060111.32099998</v>
      </c>
      <c r="AF26" s="67"/>
      <c r="AK26" s="116">
        <f>+U26/1000</f>
        <v>195620.23413899998</v>
      </c>
    </row>
    <row r="27" spans="1:37" ht="22.5" customHeight="1" x14ac:dyDescent="0.35">
      <c r="A27" s="63"/>
      <c r="B27" s="64" t="s">
        <v>9</v>
      </c>
      <c r="D27" s="65" t="s">
        <v>10</v>
      </c>
      <c r="F27" s="66">
        <f>'EJEC NO IMPRIMIR'!F27/'EJEC REGULAR'!$D$1</f>
        <v>175089.77299999999</v>
      </c>
      <c r="G27" s="66">
        <f>'EJEC NO IMPRIMIR'!G27/'EJEC REGULAR'!$D$1</f>
        <v>127161.387</v>
      </c>
      <c r="H27" s="66">
        <f>'EJEC NO IMPRIMIR'!H27/'EJEC REGULAR'!$D$1</f>
        <v>285275.266</v>
      </c>
      <c r="I27" s="66">
        <f>'EJEC NO IMPRIMIR'!I27/'EJEC REGULAR'!$D$1</f>
        <v>421367.58100000001</v>
      </c>
      <c r="J27" s="66">
        <f>'EJEC NO IMPRIMIR'!J27/'EJEC REGULAR'!$D$1</f>
        <v>829992.76599999995</v>
      </c>
      <c r="K27" s="66">
        <f>'EJEC NO IMPRIMIR'!K27/'EJEC REGULAR'!$D$1</f>
        <v>5620412.4670000002</v>
      </c>
      <c r="L27" s="66">
        <f>'EJEC NO IMPRIMIR'!L27/'EJEC REGULAR'!$D$1</f>
        <v>458030.76899999997</v>
      </c>
      <c r="M27" s="66">
        <f>'EJEC NO IMPRIMIR'!M27/'EJEC REGULAR'!$D$1</f>
        <v>247647.242</v>
      </c>
      <c r="N27" s="66">
        <f>'EJEC NO IMPRIMIR'!N27/'EJEC REGULAR'!$D$1</f>
        <v>141720.76500000001</v>
      </c>
      <c r="O27" s="66">
        <f>'EJEC NO IMPRIMIR'!O27/'EJEC REGULAR'!$D$1</f>
        <v>697951.84</v>
      </c>
      <c r="P27" s="66">
        <f>'EJEC NO IMPRIMIR'!P27/'EJEC REGULAR'!$D$1</f>
        <v>3341234.4410000001</v>
      </c>
      <c r="Q27" s="66">
        <f>'EJEC NO IMPRIMIR'!Q27/'EJEC REGULAR'!$D$1</f>
        <v>835782.69900000002</v>
      </c>
      <c r="R27" s="66">
        <f>'EJEC NO IMPRIMIR'!R27/'EJEC REGULAR'!$D$1</f>
        <v>848590.78500000003</v>
      </c>
      <c r="S27" s="66">
        <f>'EJEC NO IMPRIMIR'!S27/'EJEC REGULAR'!$D$1</f>
        <v>125337</v>
      </c>
      <c r="T27" s="66">
        <f>'EJEC NO IMPRIMIR'!T27/'EJEC REGULAR'!$D$1</f>
        <v>2176451</v>
      </c>
      <c r="U27" s="66">
        <f t="shared" ref="U27:U31" si="8">SUM(F27:T27)</f>
        <v>16332045.780999999</v>
      </c>
      <c r="V27" s="67"/>
      <c r="W27" s="68">
        <f t="shared" si="4"/>
        <v>14030257.780999999</v>
      </c>
      <c r="X27" s="67"/>
      <c r="Y27" s="113">
        <f>+'EJECUTADO FET'!U17</f>
        <v>804508.7490000003</v>
      </c>
      <c r="Z27" s="67">
        <f t="shared" si="1"/>
        <v>14834766.529999999</v>
      </c>
      <c r="AA27" s="67"/>
      <c r="AB27" s="67"/>
      <c r="AC27" s="67">
        <v>8478333006</v>
      </c>
      <c r="AD27" s="67">
        <f t="shared" si="2"/>
        <v>8478333.0059999991</v>
      </c>
      <c r="AE27" s="67">
        <f t="shared" ref="AE27:AE48" si="9">+Z27-AD27</f>
        <v>6356433.5240000002</v>
      </c>
      <c r="AF27" s="67"/>
      <c r="AK27" s="116">
        <f t="shared" ref="AK27:AK49" si="10">+U27/1000</f>
        <v>16332.045780999999</v>
      </c>
    </row>
    <row r="28" spans="1:37" ht="22.5" customHeight="1" x14ac:dyDescent="0.35">
      <c r="A28" s="63"/>
      <c r="B28" s="64" t="s">
        <v>11</v>
      </c>
      <c r="D28" s="65" t="s">
        <v>52</v>
      </c>
      <c r="F28" s="66">
        <f>'EJEC NO IMPRIMIR'!F28/'EJEC REGULAR'!$D$1</f>
        <v>403756.83399999997</v>
      </c>
      <c r="G28" s="66">
        <f>'EJEC NO IMPRIMIR'!G28/'EJEC REGULAR'!$D$1</f>
        <v>50855.548999999999</v>
      </c>
      <c r="H28" s="66">
        <f>'EJEC NO IMPRIMIR'!H28/'EJEC REGULAR'!$D$1</f>
        <v>539197.70400000003</v>
      </c>
      <c r="I28" s="66">
        <f>'EJEC NO IMPRIMIR'!I28/'EJEC REGULAR'!$D$1</f>
        <v>371655.09899999999</v>
      </c>
      <c r="J28" s="66">
        <f>'EJEC NO IMPRIMIR'!J28/'EJEC REGULAR'!$D$1</f>
        <v>580753.73400000005</v>
      </c>
      <c r="K28" s="66">
        <f>'EJEC NO IMPRIMIR'!K28/'EJEC REGULAR'!$D$1</f>
        <v>4952956.46</v>
      </c>
      <c r="L28" s="66">
        <f>'EJEC NO IMPRIMIR'!L28/'EJEC REGULAR'!$D$1</f>
        <v>75108.691999999995</v>
      </c>
      <c r="M28" s="66">
        <f>'EJEC NO IMPRIMIR'!M28/'EJEC REGULAR'!$D$1</f>
        <v>101786.432</v>
      </c>
      <c r="N28" s="66">
        <f>'EJEC NO IMPRIMIR'!N28/'EJEC REGULAR'!$D$1</f>
        <v>184249.72399999999</v>
      </c>
      <c r="O28" s="66">
        <f>'EJEC NO IMPRIMIR'!O28/'EJEC REGULAR'!$D$1</f>
        <v>79989.767000000007</v>
      </c>
      <c r="P28" s="66">
        <f>'EJEC NO IMPRIMIR'!P28/'EJEC REGULAR'!$D$1</f>
        <v>923443.28099999996</v>
      </c>
      <c r="Q28" s="66">
        <f>'EJEC NO IMPRIMIR'!Q28/'EJEC REGULAR'!$D$1</f>
        <v>39132.904999999999</v>
      </c>
      <c r="R28" s="66">
        <f>'EJEC NO IMPRIMIR'!R28/'EJEC REGULAR'!$D$1</f>
        <v>146690.99400000001</v>
      </c>
      <c r="S28" s="66">
        <f>'EJEC NO IMPRIMIR'!S28/'EJEC REGULAR'!$D$1</f>
        <v>0</v>
      </c>
      <c r="T28" s="66">
        <f>'EJEC NO IMPRIMIR'!T28/'EJEC REGULAR'!$D$1</f>
        <v>0</v>
      </c>
      <c r="U28" s="66">
        <f t="shared" si="8"/>
        <v>8449577.1750000007</v>
      </c>
      <c r="V28" s="67"/>
      <c r="W28" s="68">
        <f t="shared" si="4"/>
        <v>8449577.1750000007</v>
      </c>
      <c r="X28" s="67"/>
      <c r="Y28" s="67"/>
      <c r="Z28" s="67">
        <f t="shared" si="1"/>
        <v>8449577.1750000007</v>
      </c>
      <c r="AA28" s="67"/>
      <c r="AB28" s="67"/>
      <c r="AC28" s="67">
        <v>2901888644</v>
      </c>
      <c r="AD28" s="67">
        <f t="shared" si="2"/>
        <v>2901888.6439999999</v>
      </c>
      <c r="AE28" s="67">
        <f t="shared" si="9"/>
        <v>5547688.5310000014</v>
      </c>
      <c r="AF28" s="67"/>
      <c r="AK28" s="116">
        <f t="shared" si="10"/>
        <v>8449.5771750000004</v>
      </c>
    </row>
    <row r="29" spans="1:37" ht="22.5" customHeight="1" x14ac:dyDescent="0.35">
      <c r="A29" s="63"/>
      <c r="B29" s="64" t="s">
        <v>12</v>
      </c>
      <c r="D29" s="65" t="s">
        <v>14</v>
      </c>
      <c r="F29" s="66">
        <f>'EJEC NO IMPRIMIR'!F29/'EJEC REGULAR'!$D$1</f>
        <v>75129.960000000006</v>
      </c>
      <c r="G29" s="66">
        <f>'EJEC NO IMPRIMIR'!G29/'EJEC REGULAR'!$D$1</f>
        <v>0</v>
      </c>
      <c r="H29" s="66">
        <f>'EJEC NO IMPRIMIR'!H29/'EJEC REGULAR'!$D$1</f>
        <v>0</v>
      </c>
      <c r="I29" s="66">
        <f>'EJEC NO IMPRIMIR'!I29/'EJEC REGULAR'!$D$1</f>
        <v>0</v>
      </c>
      <c r="J29" s="66">
        <f>'EJEC NO IMPRIMIR'!J29/'EJEC REGULAR'!$D$1</f>
        <v>0</v>
      </c>
      <c r="K29" s="66">
        <f>'EJEC NO IMPRIMIR'!K29/'EJEC REGULAR'!$D$1</f>
        <v>1472746.4820000001</v>
      </c>
      <c r="L29" s="66">
        <f>'EJEC NO IMPRIMIR'!L29/'EJEC REGULAR'!$D$1</f>
        <v>0</v>
      </c>
      <c r="M29" s="66">
        <f>'EJEC NO IMPRIMIR'!M29/'EJEC REGULAR'!$D$1</f>
        <v>0</v>
      </c>
      <c r="N29" s="66">
        <f>'EJEC NO IMPRIMIR'!N29/'EJEC REGULAR'!$D$1</f>
        <v>0</v>
      </c>
      <c r="O29" s="66">
        <f>'EJEC NO IMPRIMIR'!O29/'EJEC REGULAR'!$D$1</f>
        <v>0</v>
      </c>
      <c r="P29" s="66">
        <f>'EJEC NO IMPRIMIR'!P29/'EJEC REGULAR'!$D$1</f>
        <v>0</v>
      </c>
      <c r="Q29" s="66">
        <f>'EJEC NO IMPRIMIR'!Q29/'EJEC REGULAR'!$D$1</f>
        <v>449006.78200000001</v>
      </c>
      <c r="R29" s="66">
        <f>'EJEC NO IMPRIMIR'!R29/'EJEC REGULAR'!$D$1</f>
        <v>144558</v>
      </c>
      <c r="S29" s="66">
        <f>'EJEC NO IMPRIMIR'!S29/'EJEC REGULAR'!$D$1</f>
        <v>0</v>
      </c>
      <c r="T29" s="66">
        <f>'EJEC NO IMPRIMIR'!T29/'EJEC REGULAR'!$D$1</f>
        <v>0</v>
      </c>
      <c r="U29" s="66">
        <f t="shared" si="8"/>
        <v>2141441.2239999999</v>
      </c>
      <c r="V29" s="67"/>
      <c r="W29" s="68">
        <f t="shared" si="4"/>
        <v>2141441.2239999999</v>
      </c>
      <c r="X29" s="67"/>
      <c r="Y29" s="67"/>
      <c r="Z29" s="67">
        <f t="shared" si="1"/>
        <v>2141441.2239999999</v>
      </c>
      <c r="AA29" s="67"/>
      <c r="AB29" s="67"/>
      <c r="AC29" s="67">
        <v>536526757</v>
      </c>
      <c r="AD29" s="67">
        <f t="shared" si="2"/>
        <v>536526.75699999998</v>
      </c>
      <c r="AE29" s="67">
        <f t="shared" si="9"/>
        <v>1604914.4669999999</v>
      </c>
      <c r="AF29" s="67"/>
      <c r="AK29" s="116">
        <f t="shared" si="10"/>
        <v>2141.4412240000001</v>
      </c>
    </row>
    <row r="30" spans="1:37" ht="22.5" customHeight="1" x14ac:dyDescent="0.35">
      <c r="A30" s="63"/>
      <c r="B30" s="64" t="s">
        <v>13</v>
      </c>
      <c r="D30" s="65" t="s">
        <v>30</v>
      </c>
      <c r="F30" s="66">
        <f>'EJEC NO IMPRIMIR'!F30/'EJEC REGULAR'!$D$1</f>
        <v>0</v>
      </c>
      <c r="G30" s="66">
        <f>'EJEC NO IMPRIMIR'!G30/'EJEC REGULAR'!$D$1</f>
        <v>0</v>
      </c>
      <c r="H30" s="66">
        <f>'EJEC NO IMPRIMIR'!H30/'EJEC REGULAR'!$D$1</f>
        <v>0</v>
      </c>
      <c r="I30" s="66">
        <f>'EJEC NO IMPRIMIR'!I30/'EJEC REGULAR'!$D$1</f>
        <v>0</v>
      </c>
      <c r="J30" s="66">
        <f>'EJEC NO IMPRIMIR'!J30/'EJEC REGULAR'!$D$1</f>
        <v>0</v>
      </c>
      <c r="K30" s="66">
        <f>'EJEC NO IMPRIMIR'!K30/'EJEC REGULAR'!$D$1</f>
        <v>0</v>
      </c>
      <c r="L30" s="66">
        <f>'EJEC NO IMPRIMIR'!L30/'EJEC REGULAR'!$D$1</f>
        <v>0</v>
      </c>
      <c r="M30" s="66">
        <f>'EJEC NO IMPRIMIR'!M30/'EJEC REGULAR'!$D$1</f>
        <v>0</v>
      </c>
      <c r="N30" s="66">
        <f>'EJEC NO IMPRIMIR'!N30/'EJEC REGULAR'!$D$1</f>
        <v>0</v>
      </c>
      <c r="O30" s="66">
        <f>'EJEC NO IMPRIMIR'!O30/'EJEC REGULAR'!$D$1</f>
        <v>0</v>
      </c>
      <c r="P30" s="66">
        <f>'EJEC NO IMPRIMIR'!P30/'EJEC REGULAR'!$D$1</f>
        <v>0</v>
      </c>
      <c r="Q30" s="66">
        <f>'EJEC NO IMPRIMIR'!Q30/'EJEC REGULAR'!$D$1</f>
        <v>0</v>
      </c>
      <c r="R30" s="66">
        <f>'EJEC NO IMPRIMIR'!R30/'EJEC REGULAR'!$D$1</f>
        <v>0</v>
      </c>
      <c r="S30" s="66">
        <f>'EJEC NO IMPRIMIR'!S30/'EJEC REGULAR'!$D$1</f>
        <v>48152</v>
      </c>
      <c r="T30" s="66">
        <f>'EJEC NO IMPRIMIR'!T30/'EJEC REGULAR'!$D$1</f>
        <v>65787</v>
      </c>
      <c r="U30" s="66">
        <f t="shared" si="8"/>
        <v>113939</v>
      </c>
      <c r="V30" s="67"/>
      <c r="W30" s="68">
        <f t="shared" si="4"/>
        <v>0</v>
      </c>
      <c r="X30" s="67"/>
      <c r="Y30" s="67"/>
      <c r="Z30" s="67">
        <f t="shared" si="1"/>
        <v>0</v>
      </c>
      <c r="AA30" s="67"/>
      <c r="AB30" s="67"/>
      <c r="AD30" s="67">
        <f t="shared" si="2"/>
        <v>0</v>
      </c>
      <c r="AE30" s="67">
        <f t="shared" si="9"/>
        <v>0</v>
      </c>
      <c r="AF30" s="67"/>
      <c r="AK30" s="116">
        <f t="shared" si="10"/>
        <v>113.93899999999999</v>
      </c>
    </row>
    <row r="31" spans="1:37" ht="22.5" customHeight="1" x14ac:dyDescent="0.35">
      <c r="A31" s="63"/>
      <c r="B31" s="64" t="s">
        <v>75</v>
      </c>
      <c r="D31" s="65" t="s">
        <v>67</v>
      </c>
      <c r="F31" s="66">
        <f>'EJEC NO IMPRIMIR'!F31/'EJEC REGULAR'!$D$1</f>
        <v>0</v>
      </c>
      <c r="G31" s="66">
        <f>'EJEC NO IMPRIMIR'!G31/'EJEC REGULAR'!$D$1</f>
        <v>0</v>
      </c>
      <c r="H31" s="66">
        <f>'EJEC NO IMPRIMIR'!H31/'EJEC REGULAR'!$D$1</f>
        <v>0</v>
      </c>
      <c r="I31" s="66">
        <f>'EJEC NO IMPRIMIR'!I31/'EJEC REGULAR'!$D$1</f>
        <v>0</v>
      </c>
      <c r="J31" s="66">
        <f>'EJEC NO IMPRIMIR'!J31/'EJEC REGULAR'!$D$1</f>
        <v>264821.30599999998</v>
      </c>
      <c r="K31" s="66">
        <f>'EJEC NO IMPRIMIR'!K31/'EJEC REGULAR'!$D$1</f>
        <v>476931.538</v>
      </c>
      <c r="L31" s="66">
        <f>'EJEC NO IMPRIMIR'!L31/'EJEC REGULAR'!$D$1</f>
        <v>0</v>
      </c>
      <c r="M31" s="66">
        <f>'EJEC NO IMPRIMIR'!M31/'EJEC REGULAR'!$D$1</f>
        <v>40855.631999999998</v>
      </c>
      <c r="N31" s="66">
        <f>'EJEC NO IMPRIMIR'!N31/'EJEC REGULAR'!$D$1</f>
        <v>0</v>
      </c>
      <c r="O31" s="66">
        <f>'EJEC NO IMPRIMIR'!O31/'EJEC REGULAR'!$D$1</f>
        <v>0</v>
      </c>
      <c r="P31" s="66">
        <f>'EJEC NO IMPRIMIR'!P31/'EJEC REGULAR'!$D$1</f>
        <v>0</v>
      </c>
      <c r="Q31" s="66">
        <f>'EJEC NO IMPRIMIR'!Q31/'EJEC REGULAR'!$D$1</f>
        <v>375377.82699999999</v>
      </c>
      <c r="R31" s="66">
        <f>'EJEC NO IMPRIMIR'!R31/'EJEC REGULAR'!$D$1</f>
        <v>0</v>
      </c>
      <c r="S31" s="66">
        <f>'EJEC NO IMPRIMIR'!S31/'EJEC REGULAR'!$D$1</f>
        <v>0</v>
      </c>
      <c r="T31" s="66">
        <f>'EJEC NO IMPRIMIR'!T31/'EJEC REGULAR'!$D$1</f>
        <v>0</v>
      </c>
      <c r="U31" s="66">
        <f t="shared" si="8"/>
        <v>1157986.3030000001</v>
      </c>
      <c r="V31" s="67"/>
      <c r="W31" s="68">
        <f t="shared" si="4"/>
        <v>1157986.3030000001</v>
      </c>
      <c r="X31" s="67"/>
      <c r="Y31" s="113">
        <f>+'EJECUTADO FET'!U18</f>
        <v>24675</v>
      </c>
      <c r="Z31" s="67">
        <f t="shared" si="1"/>
        <v>1182661.3030000001</v>
      </c>
      <c r="AA31" s="67"/>
      <c r="AB31" s="67"/>
      <c r="AC31" s="67">
        <v>1766087846</v>
      </c>
      <c r="AD31" s="67">
        <f t="shared" si="2"/>
        <v>1766087.8459999999</v>
      </c>
      <c r="AE31" s="67">
        <f t="shared" si="9"/>
        <v>-583426.54299999983</v>
      </c>
      <c r="AF31" s="67"/>
      <c r="AK31" s="116">
        <f t="shared" si="10"/>
        <v>1157.9863030000001</v>
      </c>
    </row>
    <row r="32" spans="1:37" ht="22.5" customHeight="1" x14ac:dyDescent="0.35">
      <c r="A32" s="63"/>
      <c r="B32" s="64" t="s">
        <v>76</v>
      </c>
      <c r="D32" s="69" t="s">
        <v>68</v>
      </c>
      <c r="F32" s="78">
        <f>'EJEC NO IMPRIMIR'!F32/'EJEC REGULAR'!$D$1</f>
        <v>47158.455000000002</v>
      </c>
      <c r="G32" s="78">
        <f>'EJEC NO IMPRIMIR'!G32/'EJEC REGULAR'!$D$1</f>
        <v>59097.946000000004</v>
      </c>
      <c r="H32" s="78">
        <f>'EJEC NO IMPRIMIR'!H32/'EJEC REGULAR'!$D$1</f>
        <v>184363.155</v>
      </c>
      <c r="I32" s="78">
        <f>'EJEC NO IMPRIMIR'!I32/'EJEC REGULAR'!$D$1</f>
        <v>96189.909</v>
      </c>
      <c r="J32" s="78">
        <f>'EJEC NO IMPRIMIR'!J32/'EJEC REGULAR'!$D$1</f>
        <v>107933.35799999999</v>
      </c>
      <c r="K32" s="78">
        <f>'EJEC NO IMPRIMIR'!K32/'EJEC REGULAR'!$D$1</f>
        <v>218231.87899999999</v>
      </c>
      <c r="L32" s="78">
        <f>'EJEC NO IMPRIMIR'!L32/'EJEC REGULAR'!$D$1</f>
        <v>82684.684999999998</v>
      </c>
      <c r="M32" s="78">
        <f>'EJEC NO IMPRIMIR'!M32/'EJEC REGULAR'!$D$1</f>
        <v>67107.445999999996</v>
      </c>
      <c r="N32" s="78">
        <f>'EJEC NO IMPRIMIR'!N32/'EJEC REGULAR'!$D$1</f>
        <v>22301.506000000001</v>
      </c>
      <c r="O32" s="78">
        <f>'EJEC NO IMPRIMIR'!O32/'EJEC REGULAR'!$D$1</f>
        <v>232680.462</v>
      </c>
      <c r="P32" s="78">
        <f>'EJEC NO IMPRIMIR'!P32/'EJEC REGULAR'!$D$1</f>
        <v>756315.36699999997</v>
      </c>
      <c r="Q32" s="78">
        <f>'EJEC NO IMPRIMIR'!Q32/'EJEC REGULAR'!$D$1</f>
        <v>87805.625</v>
      </c>
      <c r="R32" s="78">
        <f>'EJEC NO IMPRIMIR'!R32/'EJEC REGULAR'!$D$1</f>
        <v>241529.109</v>
      </c>
      <c r="S32" s="78">
        <f>'EJEC NO IMPRIMIR'!S32/'EJEC REGULAR'!$D$1</f>
        <v>12912</v>
      </c>
      <c r="T32" s="78">
        <f>'EJEC NO IMPRIMIR'!T32/'EJEC REGULAR'!$D$1</f>
        <v>164406</v>
      </c>
      <c r="U32" s="66">
        <f>SUM(U33:U40)</f>
        <v>2380716.9019999998</v>
      </c>
      <c r="V32" s="67"/>
      <c r="W32" s="68">
        <f t="shared" si="4"/>
        <v>2203398.9019999998</v>
      </c>
      <c r="X32" s="67"/>
      <c r="Y32" s="68">
        <f>SUM(Y33:Y41)</f>
        <v>3422905.8809999991</v>
      </c>
      <c r="Z32" s="67">
        <f t="shared" si="1"/>
        <v>5626304.7829999989</v>
      </c>
      <c r="AA32" s="67"/>
      <c r="AB32" s="67"/>
      <c r="AC32" s="67">
        <v>2967276760</v>
      </c>
      <c r="AD32" s="67">
        <f t="shared" si="2"/>
        <v>2967276.76</v>
      </c>
      <c r="AE32" s="67">
        <f t="shared" si="9"/>
        <v>2659028.0229999991</v>
      </c>
      <c r="AF32" s="67"/>
      <c r="AK32" s="116">
        <f t="shared" si="10"/>
        <v>2380.7169019999997</v>
      </c>
    </row>
    <row r="33" spans="1:37" ht="22.5" customHeight="1" x14ac:dyDescent="0.35">
      <c r="A33" s="63"/>
      <c r="B33" s="70" t="s">
        <v>20</v>
      </c>
      <c r="C33" s="71"/>
      <c r="D33" s="72" t="s">
        <v>38</v>
      </c>
      <c r="F33" s="73">
        <f>'EJEC NO IMPRIMIR'!F33/'EJEC REGULAR'!$D$1</f>
        <v>0</v>
      </c>
      <c r="G33" s="73">
        <f>'EJEC NO IMPRIMIR'!G33/'EJEC REGULAR'!$D$1</f>
        <v>0</v>
      </c>
      <c r="H33" s="73">
        <f>'EJEC NO IMPRIMIR'!H33/'EJEC REGULAR'!$D$1</f>
        <v>0</v>
      </c>
      <c r="I33" s="73">
        <f>'EJEC NO IMPRIMIR'!I33/'EJEC REGULAR'!$D$1</f>
        <v>0</v>
      </c>
      <c r="J33" s="73">
        <f>'EJEC NO IMPRIMIR'!J33/'EJEC REGULAR'!$D$1</f>
        <v>0</v>
      </c>
      <c r="K33" s="73">
        <f>'EJEC NO IMPRIMIR'!K33/'EJEC REGULAR'!$D$1</f>
        <v>0</v>
      </c>
      <c r="L33" s="73">
        <f>'EJEC NO IMPRIMIR'!L33/'EJEC REGULAR'!$D$1</f>
        <v>0</v>
      </c>
      <c r="M33" s="73">
        <f>'EJEC NO IMPRIMIR'!M33/'EJEC REGULAR'!$D$1</f>
        <v>0</v>
      </c>
      <c r="N33" s="73">
        <f>'EJEC NO IMPRIMIR'!N33/'EJEC REGULAR'!$D$1</f>
        <v>0</v>
      </c>
      <c r="O33" s="73">
        <f>'EJEC NO IMPRIMIR'!O33/'EJEC REGULAR'!$D$1</f>
        <v>0</v>
      </c>
      <c r="P33" s="73">
        <f>'EJEC NO IMPRIMIR'!P33/'EJEC REGULAR'!$D$1</f>
        <v>0</v>
      </c>
      <c r="Q33" s="73">
        <f>'EJEC NO IMPRIMIR'!Q33/'EJEC REGULAR'!$D$1</f>
        <v>0</v>
      </c>
      <c r="R33" s="73">
        <f>'EJEC NO IMPRIMIR'!R33/'EJEC REGULAR'!$D$1</f>
        <v>0</v>
      </c>
      <c r="S33" s="73">
        <f>'EJEC NO IMPRIMIR'!S33/'EJEC REGULAR'!$D$1</f>
        <v>0</v>
      </c>
      <c r="T33" s="73">
        <f>'EJEC NO IMPRIMIR'!T33/'EJEC REGULAR'!$D$1</f>
        <v>0</v>
      </c>
      <c r="U33" s="73">
        <f t="shared" ref="U33:U41" si="11">SUM(F33:T33)</f>
        <v>0</v>
      </c>
      <c r="V33" s="67"/>
      <c r="W33" s="68">
        <f t="shared" si="4"/>
        <v>0</v>
      </c>
      <c r="X33" s="67"/>
      <c r="Y33" s="67"/>
      <c r="Z33" s="67">
        <f t="shared" si="1"/>
        <v>0</v>
      </c>
      <c r="AA33" s="67"/>
      <c r="AB33" s="67"/>
      <c r="AD33" s="67">
        <f t="shared" si="2"/>
        <v>0</v>
      </c>
      <c r="AE33" s="67">
        <f t="shared" si="9"/>
        <v>0</v>
      </c>
      <c r="AF33" s="67"/>
      <c r="AK33" s="116">
        <f t="shared" si="10"/>
        <v>0</v>
      </c>
    </row>
    <row r="34" spans="1:37" ht="22.5" customHeight="1" x14ac:dyDescent="0.35">
      <c r="A34" s="63"/>
      <c r="B34" s="74" t="s">
        <v>39</v>
      </c>
      <c r="D34" s="65" t="s">
        <v>98</v>
      </c>
      <c r="F34" s="66">
        <f>'EJEC NO IMPRIMIR'!F34/'EJEC REGULAR'!$D$1</f>
        <v>0</v>
      </c>
      <c r="G34" s="66">
        <f>'EJEC NO IMPRIMIR'!G34/'EJEC REGULAR'!$D$1</f>
        <v>0</v>
      </c>
      <c r="H34" s="66">
        <f>'EJEC NO IMPRIMIR'!H34/'EJEC REGULAR'!$D$1</f>
        <v>0</v>
      </c>
      <c r="I34" s="66">
        <f>'EJEC NO IMPRIMIR'!I34/'EJEC REGULAR'!$D$1</f>
        <v>0</v>
      </c>
      <c r="J34" s="66">
        <f>'EJEC NO IMPRIMIR'!J34/'EJEC REGULAR'!$D$1</f>
        <v>0</v>
      </c>
      <c r="K34" s="66">
        <f>'EJEC NO IMPRIMIR'!K34/'EJEC REGULAR'!$D$1</f>
        <v>0</v>
      </c>
      <c r="L34" s="66">
        <f>'EJEC NO IMPRIMIR'!L34/'EJEC REGULAR'!$D$1</f>
        <v>0</v>
      </c>
      <c r="M34" s="66">
        <f>'EJEC NO IMPRIMIR'!M34/'EJEC REGULAR'!$D$1</f>
        <v>0</v>
      </c>
      <c r="N34" s="66">
        <f>'EJEC NO IMPRIMIR'!N34/'EJEC REGULAR'!$D$1</f>
        <v>0</v>
      </c>
      <c r="O34" s="66">
        <f>'EJEC NO IMPRIMIR'!O34/'EJEC REGULAR'!$D$1</f>
        <v>0</v>
      </c>
      <c r="P34" s="66">
        <f>'EJEC NO IMPRIMIR'!P34/'EJEC REGULAR'!$D$1</f>
        <v>0</v>
      </c>
      <c r="Q34" s="66">
        <f>'EJEC NO IMPRIMIR'!Q34/'EJEC REGULAR'!$D$1</f>
        <v>0</v>
      </c>
      <c r="R34" s="66">
        <f>'EJEC NO IMPRIMIR'!R34/'EJEC REGULAR'!$D$1</f>
        <v>0</v>
      </c>
      <c r="S34" s="66">
        <f>'EJEC NO IMPRIMIR'!S34/'EJEC REGULAR'!$D$1</f>
        <v>0</v>
      </c>
      <c r="T34" s="66">
        <f>'EJEC NO IMPRIMIR'!T34/'EJEC REGULAR'!$D$1</f>
        <v>0</v>
      </c>
      <c r="U34" s="66">
        <f t="shared" si="11"/>
        <v>0</v>
      </c>
      <c r="V34" s="67"/>
      <c r="W34" s="68">
        <f t="shared" si="4"/>
        <v>0</v>
      </c>
      <c r="X34" s="67"/>
      <c r="Y34" s="67"/>
      <c r="Z34" s="67">
        <f t="shared" si="1"/>
        <v>0</v>
      </c>
      <c r="AA34" s="67"/>
      <c r="AB34" s="67"/>
      <c r="AD34" s="67">
        <f t="shared" si="2"/>
        <v>0</v>
      </c>
      <c r="AE34" s="67">
        <f t="shared" si="9"/>
        <v>0</v>
      </c>
      <c r="AF34" s="67"/>
      <c r="AK34" s="116">
        <f t="shared" si="10"/>
        <v>0</v>
      </c>
    </row>
    <row r="35" spans="1:37" ht="22.5" customHeight="1" x14ac:dyDescent="0.35">
      <c r="A35" s="63"/>
      <c r="B35" s="74" t="s">
        <v>31</v>
      </c>
      <c r="D35" s="65" t="s">
        <v>33</v>
      </c>
      <c r="F35" s="66">
        <f>'EJEC NO IMPRIMIR'!F35/'EJEC REGULAR'!$D$1</f>
        <v>0</v>
      </c>
      <c r="G35" s="66">
        <f>'EJEC NO IMPRIMIR'!G35/'EJEC REGULAR'!$D$1</f>
        <v>0</v>
      </c>
      <c r="H35" s="66">
        <f>'EJEC NO IMPRIMIR'!H35/'EJEC REGULAR'!$D$1</f>
        <v>0</v>
      </c>
      <c r="I35" s="66">
        <f>'EJEC NO IMPRIMIR'!I35/'EJEC REGULAR'!$D$1</f>
        <v>54115.487999999998</v>
      </c>
      <c r="J35" s="66">
        <f>'EJEC NO IMPRIMIR'!J35/'EJEC REGULAR'!$D$1</f>
        <v>0</v>
      </c>
      <c r="K35" s="66">
        <f>'EJEC NO IMPRIMIR'!K35/'EJEC REGULAR'!$D$1</f>
        <v>0</v>
      </c>
      <c r="L35" s="66">
        <f>'EJEC NO IMPRIMIR'!L35/'EJEC REGULAR'!$D$1</f>
        <v>0</v>
      </c>
      <c r="M35" s="66">
        <f>'EJEC NO IMPRIMIR'!M35/'EJEC REGULAR'!$D$1</f>
        <v>53740.800000000003</v>
      </c>
      <c r="N35" s="66">
        <f>'EJEC NO IMPRIMIR'!N35/'EJEC REGULAR'!$D$1</f>
        <v>0</v>
      </c>
      <c r="O35" s="66">
        <f>'EJEC NO IMPRIMIR'!O35/'EJEC REGULAR'!$D$1</f>
        <v>121200</v>
      </c>
      <c r="P35" s="66">
        <f>'EJEC NO IMPRIMIR'!P35/'EJEC REGULAR'!$D$1</f>
        <v>24400</v>
      </c>
      <c r="Q35" s="66">
        <f>'EJEC NO IMPRIMIR'!Q35/'EJEC REGULAR'!$D$1</f>
        <v>0</v>
      </c>
      <c r="R35" s="66">
        <f>'EJEC NO IMPRIMIR'!R35/'EJEC REGULAR'!$D$1</f>
        <v>74256</v>
      </c>
      <c r="S35" s="66">
        <f>'EJEC NO IMPRIMIR'!S35/'EJEC REGULAR'!$D$1</f>
        <v>0</v>
      </c>
      <c r="T35" s="66">
        <f>'EJEC NO IMPRIMIR'!T35/'EJEC REGULAR'!$D$1</f>
        <v>136345</v>
      </c>
      <c r="U35" s="66">
        <f t="shared" si="11"/>
        <v>464057.288</v>
      </c>
      <c r="V35" s="67"/>
      <c r="W35" s="68">
        <f t="shared" si="4"/>
        <v>327712.288</v>
      </c>
      <c r="X35" s="67"/>
      <c r="Y35" s="113">
        <f>+'EJECUTADO FET'!U22</f>
        <v>1277709.013</v>
      </c>
      <c r="Z35" s="67">
        <f t="shared" si="1"/>
        <v>1605421.301</v>
      </c>
      <c r="AA35" s="67"/>
      <c r="AB35" s="67"/>
      <c r="AD35" s="67">
        <f t="shared" si="2"/>
        <v>0</v>
      </c>
      <c r="AE35" s="67"/>
      <c r="AF35" s="67"/>
      <c r="AK35" s="116">
        <f t="shared" si="10"/>
        <v>464.05728800000003</v>
      </c>
    </row>
    <row r="36" spans="1:37" ht="22.5" customHeight="1" x14ac:dyDescent="0.35">
      <c r="A36" s="63"/>
      <c r="B36" s="74" t="s">
        <v>32</v>
      </c>
      <c r="D36" s="65" t="s">
        <v>34</v>
      </c>
      <c r="F36" s="66">
        <f>'EJEC NO IMPRIMIR'!F36/'EJEC REGULAR'!$D$1</f>
        <v>0</v>
      </c>
      <c r="G36" s="66">
        <f>'EJEC NO IMPRIMIR'!G36/'EJEC REGULAR'!$D$1</f>
        <v>478.017</v>
      </c>
      <c r="H36" s="66">
        <f>'EJEC NO IMPRIMIR'!H36/'EJEC REGULAR'!$D$1</f>
        <v>242.28399999999999</v>
      </c>
      <c r="I36" s="66">
        <f>'EJEC NO IMPRIMIR'!I36/'EJEC REGULAR'!$D$1</f>
        <v>0</v>
      </c>
      <c r="J36" s="66">
        <f>'EJEC NO IMPRIMIR'!J36/'EJEC REGULAR'!$D$1</f>
        <v>0</v>
      </c>
      <c r="K36" s="66">
        <f>'EJEC NO IMPRIMIR'!K36/'EJEC REGULAR'!$D$1</f>
        <v>14328.423000000001</v>
      </c>
      <c r="L36" s="66">
        <f>'EJEC NO IMPRIMIR'!L36/'EJEC REGULAR'!$D$1</f>
        <v>5551.0559999999996</v>
      </c>
      <c r="M36" s="66">
        <f>'EJEC NO IMPRIMIR'!M36/'EJEC REGULAR'!$D$1</f>
        <v>5113.9679999999998</v>
      </c>
      <c r="N36" s="66">
        <f>'EJEC NO IMPRIMIR'!N36/'EJEC REGULAR'!$D$1</f>
        <v>0</v>
      </c>
      <c r="O36" s="66">
        <f>'EJEC NO IMPRIMIR'!O36/'EJEC REGULAR'!$D$1</f>
        <v>10648.127</v>
      </c>
      <c r="P36" s="66">
        <f>'EJEC NO IMPRIMIR'!P36/'EJEC REGULAR'!$D$1</f>
        <v>11671.029</v>
      </c>
      <c r="Q36" s="66">
        <f>'EJEC NO IMPRIMIR'!Q36/'EJEC REGULAR'!$D$1</f>
        <v>0</v>
      </c>
      <c r="R36" s="66">
        <f>'EJEC NO IMPRIMIR'!R36/'EJEC REGULAR'!$D$1</f>
        <v>0</v>
      </c>
      <c r="S36" s="66">
        <f>'EJEC NO IMPRIMIR'!S36/'EJEC REGULAR'!$D$1</f>
        <v>0</v>
      </c>
      <c r="T36" s="66">
        <f>'EJEC NO IMPRIMIR'!T36/'EJEC REGULAR'!$D$1</f>
        <v>2528</v>
      </c>
      <c r="U36" s="66">
        <f t="shared" si="11"/>
        <v>50560.904000000002</v>
      </c>
      <c r="V36" s="67"/>
      <c r="W36" s="68">
        <f t="shared" si="4"/>
        <v>48032.904000000002</v>
      </c>
      <c r="X36" s="67"/>
      <c r="Y36" s="113">
        <f>+'EJECUTADO FET'!U23</f>
        <v>1653.8620000000001</v>
      </c>
      <c r="Z36" s="67">
        <f t="shared" si="1"/>
        <v>49686.766000000003</v>
      </c>
      <c r="AA36" s="67"/>
      <c r="AB36" s="67"/>
      <c r="AD36" s="67">
        <f t="shared" si="2"/>
        <v>0</v>
      </c>
      <c r="AE36" s="67"/>
      <c r="AF36" s="67"/>
      <c r="AK36" s="116">
        <f t="shared" si="10"/>
        <v>50.560904000000001</v>
      </c>
    </row>
    <row r="37" spans="1:37" ht="22.5" customHeight="1" x14ac:dyDescent="0.35">
      <c r="A37" s="63"/>
      <c r="B37" s="74" t="s">
        <v>37</v>
      </c>
      <c r="D37" s="65" t="s">
        <v>47</v>
      </c>
      <c r="F37" s="66">
        <f>'EJEC NO IMPRIMIR'!F37/'EJEC REGULAR'!$D$1</f>
        <v>0</v>
      </c>
      <c r="G37" s="66">
        <f>'EJEC NO IMPRIMIR'!G37/'EJEC REGULAR'!$D$1</f>
        <v>27101.045999999998</v>
      </c>
      <c r="H37" s="66">
        <f>'EJEC NO IMPRIMIR'!H37/'EJEC REGULAR'!$D$1</f>
        <v>12845.6</v>
      </c>
      <c r="I37" s="66">
        <f>'EJEC NO IMPRIMIR'!I37/'EJEC REGULAR'!$D$1</f>
        <v>0</v>
      </c>
      <c r="J37" s="66">
        <f>'EJEC NO IMPRIMIR'!J37/'EJEC REGULAR'!$D$1</f>
        <v>2507.4499999999998</v>
      </c>
      <c r="K37" s="66">
        <f>'EJEC NO IMPRIMIR'!K37/'EJEC REGULAR'!$D$1</f>
        <v>113503.761</v>
      </c>
      <c r="L37" s="66">
        <f>'EJEC NO IMPRIMIR'!L37/'EJEC REGULAR'!$D$1</f>
        <v>9131.2960000000003</v>
      </c>
      <c r="M37" s="66">
        <f>'EJEC NO IMPRIMIR'!M37/'EJEC REGULAR'!$D$1</f>
        <v>2577.0129999999999</v>
      </c>
      <c r="N37" s="66">
        <f>'EJEC NO IMPRIMIR'!N37/'EJEC REGULAR'!$D$1</f>
        <v>999.98099999999999</v>
      </c>
      <c r="O37" s="66">
        <f>'EJEC NO IMPRIMIR'!O37/'EJEC REGULAR'!$D$1</f>
        <v>0</v>
      </c>
      <c r="P37" s="66">
        <f>'EJEC NO IMPRIMIR'!P37/'EJEC REGULAR'!$D$1</f>
        <v>139170.728</v>
      </c>
      <c r="Q37" s="66">
        <f>'EJEC NO IMPRIMIR'!Q37/'EJEC REGULAR'!$D$1</f>
        <v>7403.63</v>
      </c>
      <c r="R37" s="66">
        <f>'EJEC NO IMPRIMIR'!R37/'EJEC REGULAR'!$D$1</f>
        <v>0</v>
      </c>
      <c r="S37" s="66">
        <f>'EJEC NO IMPRIMIR'!S37/'EJEC REGULAR'!$D$1</f>
        <v>12912</v>
      </c>
      <c r="T37" s="66">
        <f>'EJEC NO IMPRIMIR'!T37/'EJEC REGULAR'!$D$1</f>
        <v>0</v>
      </c>
      <c r="U37" s="66">
        <f t="shared" si="11"/>
        <v>328152.505</v>
      </c>
      <c r="V37" s="67"/>
      <c r="W37" s="68">
        <f t="shared" si="4"/>
        <v>315240.505</v>
      </c>
      <c r="X37" s="67"/>
      <c r="Y37" s="113">
        <f>+'EJECUTADO FET'!U24</f>
        <v>2134110.5439999993</v>
      </c>
      <c r="Z37" s="67">
        <f t="shared" si="1"/>
        <v>2449351.0489999992</v>
      </c>
      <c r="AA37" s="67"/>
      <c r="AB37" s="67"/>
      <c r="AD37" s="67">
        <f t="shared" si="2"/>
        <v>0</v>
      </c>
      <c r="AE37" s="67"/>
      <c r="AF37" s="67"/>
      <c r="AK37" s="116">
        <f t="shared" si="10"/>
        <v>328.15250500000002</v>
      </c>
    </row>
    <row r="38" spans="1:37" ht="22.5" customHeight="1" x14ac:dyDescent="0.35">
      <c r="A38" s="63"/>
      <c r="B38" s="74" t="s">
        <v>21</v>
      </c>
      <c r="D38" s="65" t="s">
        <v>36</v>
      </c>
      <c r="F38" s="66">
        <f>'EJEC NO IMPRIMIR'!F38/'EJEC REGULAR'!$D$1</f>
        <v>16695.744999999999</v>
      </c>
      <c r="G38" s="66">
        <f>'EJEC NO IMPRIMIR'!G38/'EJEC REGULAR'!$D$1</f>
        <v>31477.233</v>
      </c>
      <c r="H38" s="66">
        <f>'EJEC NO IMPRIMIR'!H38/'EJEC REGULAR'!$D$1</f>
        <v>75559.782999999996</v>
      </c>
      <c r="I38" s="66">
        <f>'EJEC NO IMPRIMIR'!I38/'EJEC REGULAR'!$D$1</f>
        <v>14211.061</v>
      </c>
      <c r="J38" s="66">
        <f>'EJEC NO IMPRIMIR'!J38/'EJEC REGULAR'!$D$1</f>
        <v>47083.815000000002</v>
      </c>
      <c r="K38" s="66">
        <f>'EJEC NO IMPRIMIR'!K38/'EJEC REGULAR'!$D$1</f>
        <v>44999.779000000002</v>
      </c>
      <c r="L38" s="66">
        <f>'EJEC NO IMPRIMIR'!L38/'EJEC REGULAR'!$D$1</f>
        <v>67980.832999999999</v>
      </c>
      <c r="M38" s="66">
        <f>'EJEC NO IMPRIMIR'!M38/'EJEC REGULAR'!$D$1</f>
        <v>5632.665</v>
      </c>
      <c r="N38" s="66">
        <f>'EJEC NO IMPRIMIR'!N38/'EJEC REGULAR'!$D$1</f>
        <v>10466.9</v>
      </c>
      <c r="O38" s="66">
        <f>'EJEC NO IMPRIMIR'!O38/'EJEC REGULAR'!$D$1</f>
        <v>51531.788</v>
      </c>
      <c r="P38" s="66">
        <f>'EJEC NO IMPRIMIR'!P38/'EJEC REGULAR'!$D$1</f>
        <v>161376.68299999999</v>
      </c>
      <c r="Q38" s="66">
        <f>'EJEC NO IMPRIMIR'!Q38/'EJEC REGULAR'!$D$1</f>
        <v>74363.122000000003</v>
      </c>
      <c r="R38" s="66">
        <f>'EJEC NO IMPRIMIR'!R38/'EJEC REGULAR'!$D$1</f>
        <v>34001.360000000001</v>
      </c>
      <c r="S38" s="66">
        <f>'EJEC NO IMPRIMIR'!S38/'EJEC REGULAR'!$D$1</f>
        <v>0</v>
      </c>
      <c r="T38" s="66">
        <f>'EJEC NO IMPRIMIR'!T38/'EJEC REGULAR'!$D$1</f>
        <v>22437</v>
      </c>
      <c r="U38" s="66">
        <f t="shared" si="11"/>
        <v>657817.76699999999</v>
      </c>
      <c r="V38" s="67"/>
      <c r="W38" s="68">
        <f t="shared" si="4"/>
        <v>635380.76699999999</v>
      </c>
      <c r="X38" s="67"/>
      <c r="Y38" s="113">
        <f>+'EJECUTADO FET'!U25</f>
        <v>9432.4619999999995</v>
      </c>
      <c r="Z38" s="67">
        <f t="shared" si="1"/>
        <v>644813.22900000005</v>
      </c>
      <c r="AA38" s="67"/>
      <c r="AB38" s="67"/>
      <c r="AD38" s="67">
        <f t="shared" si="2"/>
        <v>0</v>
      </c>
      <c r="AE38" s="67"/>
      <c r="AF38" s="67"/>
      <c r="AK38" s="116">
        <f t="shared" si="10"/>
        <v>657.817767</v>
      </c>
    </row>
    <row r="39" spans="1:37" ht="22.5" customHeight="1" x14ac:dyDescent="0.35">
      <c r="A39" s="63"/>
      <c r="B39" s="74" t="s">
        <v>23</v>
      </c>
      <c r="D39" s="65" t="s">
        <v>35</v>
      </c>
      <c r="F39" s="66">
        <f>'EJEC NO IMPRIMIR'!F39/'EJEC REGULAR'!$D$1</f>
        <v>30462.71</v>
      </c>
      <c r="G39" s="66">
        <f>'EJEC NO IMPRIMIR'!G39/'EJEC REGULAR'!$D$1</f>
        <v>41.65</v>
      </c>
      <c r="H39" s="66">
        <f>'EJEC NO IMPRIMIR'!H39/'EJEC REGULAR'!$D$1</f>
        <v>95715.487999999998</v>
      </c>
      <c r="I39" s="66">
        <f>'EJEC NO IMPRIMIR'!I39/'EJEC REGULAR'!$D$1</f>
        <v>27863.360000000001</v>
      </c>
      <c r="J39" s="66">
        <f>'EJEC NO IMPRIMIR'!J39/'EJEC REGULAR'!$D$1</f>
        <v>58342.093000000001</v>
      </c>
      <c r="K39" s="66">
        <f>'EJEC NO IMPRIMIR'!K39/'EJEC REGULAR'!$D$1</f>
        <v>45399.915999999997</v>
      </c>
      <c r="L39" s="66">
        <f>'EJEC NO IMPRIMIR'!L39/'EJEC REGULAR'!$D$1</f>
        <v>21.5</v>
      </c>
      <c r="M39" s="66">
        <f>'EJEC NO IMPRIMIR'!M39/'EJEC REGULAR'!$D$1</f>
        <v>43</v>
      </c>
      <c r="N39" s="66">
        <f>'EJEC NO IMPRIMIR'!N39/'EJEC REGULAR'!$D$1</f>
        <v>10834.625</v>
      </c>
      <c r="O39" s="66">
        <f>'EJEC NO IMPRIMIR'!O39/'EJEC REGULAR'!$D$1</f>
        <v>49300.546999999999</v>
      </c>
      <c r="P39" s="66">
        <f>'EJEC NO IMPRIMIR'!P39/'EJEC REGULAR'!$D$1</f>
        <v>419696.92700000003</v>
      </c>
      <c r="Q39" s="66">
        <f>'EJEC NO IMPRIMIR'!Q39/'EJEC REGULAR'!$D$1</f>
        <v>6038.8729999999996</v>
      </c>
      <c r="R39" s="66">
        <f>'EJEC NO IMPRIMIR'!R39/'EJEC REGULAR'!$D$1</f>
        <v>133271.74900000001</v>
      </c>
      <c r="S39" s="66">
        <f>'EJEC NO IMPRIMIR'!S39/'EJEC REGULAR'!$D$1</f>
        <v>0</v>
      </c>
      <c r="T39" s="66">
        <f>'EJEC NO IMPRIMIR'!T39/'EJEC REGULAR'!$D$1</f>
        <v>3096</v>
      </c>
      <c r="U39" s="66">
        <f t="shared" si="11"/>
        <v>880128.43800000008</v>
      </c>
      <c r="V39" s="67"/>
      <c r="W39" s="68">
        <f t="shared" si="4"/>
        <v>877032.43800000008</v>
      </c>
      <c r="X39" s="67"/>
      <c r="Y39" s="67"/>
      <c r="Z39" s="67">
        <f t="shared" si="1"/>
        <v>877032.43800000008</v>
      </c>
      <c r="AA39" s="67"/>
      <c r="AB39" s="67"/>
      <c r="AD39" s="67">
        <f t="shared" si="2"/>
        <v>0</v>
      </c>
      <c r="AE39" s="67"/>
      <c r="AF39" s="67"/>
      <c r="AK39" s="116">
        <f t="shared" si="10"/>
        <v>880.12843800000007</v>
      </c>
    </row>
    <row r="40" spans="1:37" ht="22.5" customHeight="1" x14ac:dyDescent="0.35">
      <c r="A40" s="63"/>
      <c r="B40" s="74" t="s">
        <v>96</v>
      </c>
      <c r="D40" s="65" t="s">
        <v>97</v>
      </c>
      <c r="F40" s="66">
        <f>'EJEC NO IMPRIMIR'!F40/'EJEC REGULAR'!$D$1</f>
        <v>0</v>
      </c>
      <c r="G40" s="66">
        <f>'EJEC NO IMPRIMIR'!G40/'EJEC REGULAR'!$D$1</f>
        <v>0</v>
      </c>
      <c r="H40" s="66">
        <f>'EJEC NO IMPRIMIR'!H40/'EJEC REGULAR'!$D$1</f>
        <v>0</v>
      </c>
      <c r="I40" s="66">
        <f>'EJEC NO IMPRIMIR'!I40/'EJEC REGULAR'!$D$1</f>
        <v>0</v>
      </c>
      <c r="J40" s="66">
        <f>'EJEC NO IMPRIMIR'!J40/'EJEC REGULAR'!$D$1</f>
        <v>0</v>
      </c>
      <c r="K40" s="66">
        <f>'EJEC NO IMPRIMIR'!K40/'EJEC REGULAR'!$D$1</f>
        <v>0</v>
      </c>
      <c r="L40" s="66">
        <f>'EJEC NO IMPRIMIR'!L40/'EJEC REGULAR'!$D$1</f>
        <v>0</v>
      </c>
      <c r="M40" s="66">
        <f>'EJEC NO IMPRIMIR'!M40/'EJEC REGULAR'!$D$1</f>
        <v>0</v>
      </c>
      <c r="N40" s="66">
        <f>'EJEC NO IMPRIMIR'!N40/'EJEC REGULAR'!$D$1</f>
        <v>0</v>
      </c>
      <c r="O40" s="66">
        <f>'EJEC NO IMPRIMIR'!O40/'EJEC REGULAR'!$D$1</f>
        <v>0</v>
      </c>
      <c r="P40" s="66">
        <f>'EJEC NO IMPRIMIR'!P40/'EJEC REGULAR'!$D$1</f>
        <v>0</v>
      </c>
      <c r="Q40" s="66">
        <f>'EJEC NO IMPRIMIR'!Q40/'EJEC REGULAR'!$D$1</f>
        <v>0</v>
      </c>
      <c r="R40" s="66">
        <f>'EJEC NO IMPRIMIR'!R40/'EJEC REGULAR'!$D$1</f>
        <v>0</v>
      </c>
      <c r="S40" s="66">
        <f>'EJEC NO IMPRIMIR'!S40/'EJEC REGULAR'!$D$1</f>
        <v>0</v>
      </c>
      <c r="T40" s="66">
        <f>'EJEC NO IMPRIMIR'!T40/'EJEC REGULAR'!$D$1</f>
        <v>0</v>
      </c>
      <c r="U40" s="66">
        <f t="shared" si="11"/>
        <v>0</v>
      </c>
      <c r="V40" s="67"/>
      <c r="W40" s="68"/>
      <c r="X40" s="67"/>
      <c r="Y40" s="67"/>
      <c r="Z40" s="67">
        <f t="shared" si="1"/>
        <v>0</v>
      </c>
      <c r="AA40" s="67"/>
      <c r="AB40" s="67"/>
      <c r="AD40" s="67">
        <f t="shared" si="2"/>
        <v>0</v>
      </c>
      <c r="AE40" s="67"/>
      <c r="AF40" s="67"/>
      <c r="AK40" s="116">
        <f t="shared" si="10"/>
        <v>0</v>
      </c>
    </row>
    <row r="41" spans="1:37" ht="22.5" customHeight="1" x14ac:dyDescent="0.35">
      <c r="A41" s="63"/>
      <c r="B41" s="75">
        <v>30</v>
      </c>
      <c r="C41" s="76"/>
      <c r="D41" s="77" t="s">
        <v>100</v>
      </c>
      <c r="F41" s="78">
        <f>'EJEC NO IMPRIMIR'!F41/'EJEC REGULAR'!$D$1</f>
        <v>0</v>
      </c>
      <c r="G41" s="78">
        <f>'EJEC NO IMPRIMIR'!G41/'EJEC REGULAR'!$D$1</f>
        <v>0</v>
      </c>
      <c r="H41" s="78">
        <f>'EJEC NO IMPRIMIR'!H41/'EJEC REGULAR'!$D$1</f>
        <v>0</v>
      </c>
      <c r="I41" s="78">
        <f>'EJEC NO IMPRIMIR'!I41/'EJEC REGULAR'!$D$1</f>
        <v>0</v>
      </c>
      <c r="J41" s="78">
        <f>'EJEC NO IMPRIMIR'!J41/'EJEC REGULAR'!$D$1</f>
        <v>0</v>
      </c>
      <c r="K41" s="78">
        <f>'EJEC NO IMPRIMIR'!K41/'EJEC REGULAR'!$D$1</f>
        <v>0</v>
      </c>
      <c r="L41" s="78">
        <f>'EJEC NO IMPRIMIR'!L41/'EJEC REGULAR'!$D$1</f>
        <v>0</v>
      </c>
      <c r="M41" s="78">
        <f>'EJEC NO IMPRIMIR'!M41/'EJEC REGULAR'!$D$1</f>
        <v>0</v>
      </c>
      <c r="N41" s="78">
        <f>'EJEC NO IMPRIMIR'!N41/'EJEC REGULAR'!$D$1</f>
        <v>0</v>
      </c>
      <c r="O41" s="78">
        <f>'EJEC NO IMPRIMIR'!O41/'EJEC REGULAR'!$D$1</f>
        <v>0</v>
      </c>
      <c r="P41" s="78">
        <f>'EJEC NO IMPRIMIR'!P41/'EJEC REGULAR'!$D$1</f>
        <v>0</v>
      </c>
      <c r="Q41" s="78">
        <f>'EJEC NO IMPRIMIR'!Q41/'EJEC REGULAR'!$D$1</f>
        <v>0</v>
      </c>
      <c r="R41" s="78">
        <f>'EJEC NO IMPRIMIR'!R41/'EJEC REGULAR'!$D$1</f>
        <v>0</v>
      </c>
      <c r="S41" s="78">
        <f>'EJEC NO IMPRIMIR'!S41/'EJEC REGULAR'!$D$1</f>
        <v>0</v>
      </c>
      <c r="T41" s="78">
        <f>'EJEC NO IMPRIMIR'!T41/'EJEC REGULAR'!$D$1</f>
        <v>0</v>
      </c>
      <c r="U41" s="66">
        <f t="shared" si="11"/>
        <v>0</v>
      </c>
      <c r="V41" s="67"/>
      <c r="W41" s="68">
        <f t="shared" si="4"/>
        <v>0</v>
      </c>
      <c r="X41" s="67"/>
      <c r="Y41" s="67"/>
      <c r="Z41" s="67">
        <f t="shared" si="1"/>
        <v>0</v>
      </c>
      <c r="AA41" s="67"/>
      <c r="AB41" s="67"/>
      <c r="AD41" s="67">
        <f t="shared" si="2"/>
        <v>0</v>
      </c>
      <c r="AE41" s="67">
        <f t="shared" si="9"/>
        <v>0</v>
      </c>
      <c r="AF41" s="67"/>
      <c r="AK41" s="116">
        <f t="shared" si="10"/>
        <v>0</v>
      </c>
    </row>
    <row r="42" spans="1:37" ht="22.5" customHeight="1" x14ac:dyDescent="0.35">
      <c r="A42" s="63"/>
      <c r="B42" s="75" t="s">
        <v>77</v>
      </c>
      <c r="C42" s="76"/>
      <c r="D42" s="77" t="s">
        <v>15</v>
      </c>
      <c r="F42" s="110">
        <f>'EJEC NO IMPRIMIR'!F42/'EJEC REGULAR'!$D$1</f>
        <v>6540</v>
      </c>
      <c r="G42" s="110">
        <f>'EJEC NO IMPRIMIR'!G42/'EJEC REGULAR'!$D$1</f>
        <v>0</v>
      </c>
      <c r="H42" s="110">
        <f>'EJEC NO IMPRIMIR'!H42/'EJEC REGULAR'!$D$1</f>
        <v>0</v>
      </c>
      <c r="I42" s="110">
        <f>'EJEC NO IMPRIMIR'!I42/'EJEC REGULAR'!$D$1</f>
        <v>4505702.4129999997</v>
      </c>
      <c r="J42" s="110">
        <f>'EJEC NO IMPRIMIR'!J42/'EJEC REGULAR'!$D$1</f>
        <v>68952929.268999994</v>
      </c>
      <c r="K42" s="110">
        <f>'EJEC NO IMPRIMIR'!K42/'EJEC REGULAR'!$D$1</f>
        <v>680714108.49300003</v>
      </c>
      <c r="L42" s="110">
        <f>'EJEC NO IMPRIMIR'!L42/'EJEC REGULAR'!$D$1</f>
        <v>44900676.630999997</v>
      </c>
      <c r="M42" s="110">
        <f>'EJEC NO IMPRIMIR'!M42/'EJEC REGULAR'!$D$1</f>
        <v>27673771.215999998</v>
      </c>
      <c r="N42" s="110">
        <f>'EJEC NO IMPRIMIR'!N42/'EJEC REGULAR'!$D$1</f>
        <v>60531.275000000001</v>
      </c>
      <c r="O42" s="110">
        <f>'EJEC NO IMPRIMIR'!O42/'EJEC REGULAR'!$D$1</f>
        <v>64874124.027000003</v>
      </c>
      <c r="P42" s="110">
        <f>'EJEC NO IMPRIMIR'!P42/'EJEC REGULAR'!$D$1</f>
        <v>0</v>
      </c>
      <c r="Q42" s="110">
        <f>'EJEC NO IMPRIMIR'!Q42/'EJEC REGULAR'!$D$1</f>
        <v>322266539.09200001</v>
      </c>
      <c r="R42" s="110">
        <f>'EJEC NO IMPRIMIR'!R42/'EJEC REGULAR'!$D$1</f>
        <v>2873280.4240000001</v>
      </c>
      <c r="S42" s="110">
        <f>'EJEC NO IMPRIMIR'!S42/'EJEC REGULAR'!$D$1</f>
        <v>0</v>
      </c>
      <c r="T42" s="110">
        <f>'EJEC NO IMPRIMIR'!T42/'EJEC REGULAR'!$D$1</f>
        <v>275955</v>
      </c>
      <c r="U42" s="110">
        <f>SUM(U43:U45)</f>
        <v>1217104157.8399999</v>
      </c>
      <c r="V42" s="67"/>
      <c r="W42" s="68">
        <f t="shared" si="4"/>
        <v>1216828202.8399999</v>
      </c>
      <c r="X42" s="67"/>
      <c r="Y42" s="113">
        <f>+'EJECUTADO FET'!U28</f>
        <v>505252765.07299978</v>
      </c>
      <c r="Z42" s="67">
        <f t="shared" si="1"/>
        <v>1722080967.9129996</v>
      </c>
      <c r="AA42" s="67"/>
      <c r="AB42" s="67"/>
      <c r="AC42" s="67">
        <v>1013054537763</v>
      </c>
      <c r="AD42" s="67">
        <f t="shared" si="2"/>
        <v>1013054537.763</v>
      </c>
      <c r="AE42" s="67">
        <f t="shared" si="9"/>
        <v>709026430.14999962</v>
      </c>
      <c r="AF42" s="67"/>
      <c r="AK42" s="116">
        <f t="shared" si="10"/>
        <v>1217104.15784</v>
      </c>
    </row>
    <row r="43" spans="1:37" ht="22.5" customHeight="1" x14ac:dyDescent="0.35">
      <c r="A43" s="63"/>
      <c r="B43" s="74" t="s">
        <v>20</v>
      </c>
      <c r="D43" s="65" t="s">
        <v>42</v>
      </c>
      <c r="F43" s="73">
        <f>'EJEC NO IMPRIMIR'!F43/'EJEC REGULAR'!$D$1</f>
        <v>6540</v>
      </c>
      <c r="G43" s="73">
        <f>'EJEC NO IMPRIMIR'!G43/'EJEC REGULAR'!$D$1</f>
        <v>0</v>
      </c>
      <c r="H43" s="73">
        <f>'EJEC NO IMPRIMIR'!H43/'EJEC REGULAR'!$D$1</f>
        <v>0</v>
      </c>
      <c r="I43" s="73">
        <f>'EJEC NO IMPRIMIR'!I43/'EJEC REGULAR'!$D$1</f>
        <v>57447.017</v>
      </c>
      <c r="J43" s="73">
        <f>'EJEC NO IMPRIMIR'!J43/'EJEC REGULAR'!$D$1</f>
        <v>942225.19499999995</v>
      </c>
      <c r="K43" s="73">
        <f>'EJEC NO IMPRIMIR'!K43/'EJEC REGULAR'!$D$1</f>
        <v>2611200.1749999998</v>
      </c>
      <c r="L43" s="73">
        <f>'EJEC NO IMPRIMIR'!L43/'EJEC REGULAR'!$D$1</f>
        <v>106411.644</v>
      </c>
      <c r="M43" s="73">
        <f>'EJEC NO IMPRIMIR'!M43/'EJEC REGULAR'!$D$1</f>
        <v>264701.78600000002</v>
      </c>
      <c r="N43" s="73">
        <f>'EJEC NO IMPRIMIR'!N43/'EJEC REGULAR'!$D$1</f>
        <v>60531.275000000001</v>
      </c>
      <c r="O43" s="73">
        <f>'EJEC NO IMPRIMIR'!O43/'EJEC REGULAR'!$D$1</f>
        <v>0</v>
      </c>
      <c r="P43" s="73">
        <f>'EJEC NO IMPRIMIR'!P43/'EJEC REGULAR'!$D$1</f>
        <v>0</v>
      </c>
      <c r="Q43" s="73">
        <f>'EJEC NO IMPRIMIR'!Q43/'EJEC REGULAR'!$D$1</f>
        <v>0</v>
      </c>
      <c r="R43" s="73">
        <f>'EJEC NO IMPRIMIR'!R43/'EJEC REGULAR'!$D$1</f>
        <v>77212.671000000002</v>
      </c>
      <c r="S43" s="73">
        <f>'EJEC NO IMPRIMIR'!S43/'EJEC REGULAR'!$D$1</f>
        <v>0</v>
      </c>
      <c r="T43" s="73">
        <f>'EJEC NO IMPRIMIR'!T43/'EJEC REGULAR'!$D$1</f>
        <v>0</v>
      </c>
      <c r="U43" s="66">
        <f t="shared" ref="U43:U49" si="12">SUM(F43:T43)</f>
        <v>4126269.7629999993</v>
      </c>
      <c r="V43" s="67"/>
      <c r="W43" s="68">
        <f t="shared" si="4"/>
        <v>4126269.7629999993</v>
      </c>
      <c r="X43" s="67"/>
      <c r="Y43" s="67"/>
      <c r="Z43" s="67">
        <f t="shared" si="1"/>
        <v>4126269.7629999993</v>
      </c>
      <c r="AA43" s="67"/>
      <c r="AB43" s="67"/>
      <c r="AD43" s="67">
        <f t="shared" si="2"/>
        <v>0</v>
      </c>
      <c r="AE43" s="67"/>
      <c r="AF43" s="67"/>
      <c r="AK43" s="116">
        <f t="shared" si="10"/>
        <v>4126.2697629999993</v>
      </c>
    </row>
    <row r="44" spans="1:37" ht="22.5" customHeight="1" x14ac:dyDescent="0.35">
      <c r="A44" s="63"/>
      <c r="B44" s="74" t="s">
        <v>39</v>
      </c>
      <c r="D44" s="65" t="s">
        <v>43</v>
      </c>
      <c r="F44" s="66">
        <f>'EJEC NO IMPRIMIR'!F44/'EJEC REGULAR'!$D$1</f>
        <v>0</v>
      </c>
      <c r="G44" s="66">
        <f>'EJEC NO IMPRIMIR'!G44/'EJEC REGULAR'!$D$1</f>
        <v>0</v>
      </c>
      <c r="H44" s="66">
        <f>'EJEC NO IMPRIMIR'!H44/'EJEC REGULAR'!$D$1</f>
        <v>0</v>
      </c>
      <c r="I44" s="66">
        <f>'EJEC NO IMPRIMIR'!I44/'EJEC REGULAR'!$D$1</f>
        <v>4448255.3959999997</v>
      </c>
      <c r="J44" s="66">
        <f>'EJEC NO IMPRIMIR'!J44/'EJEC REGULAR'!$D$1</f>
        <v>68010704.074000001</v>
      </c>
      <c r="K44" s="66">
        <f>'EJEC NO IMPRIMIR'!K44/'EJEC REGULAR'!$D$1</f>
        <v>678102908.31799996</v>
      </c>
      <c r="L44" s="66">
        <f>'EJEC NO IMPRIMIR'!L44/'EJEC REGULAR'!$D$1</f>
        <v>44794264.987000003</v>
      </c>
      <c r="M44" s="66">
        <f>'EJEC NO IMPRIMIR'!M44/'EJEC REGULAR'!$D$1</f>
        <v>27409069.43</v>
      </c>
      <c r="N44" s="66">
        <f>'EJEC NO IMPRIMIR'!N44/'EJEC REGULAR'!$D$1</f>
        <v>0</v>
      </c>
      <c r="O44" s="66">
        <f>'EJEC NO IMPRIMIR'!O44/'EJEC REGULAR'!$D$1</f>
        <v>64874124.027000003</v>
      </c>
      <c r="P44" s="66">
        <f>'EJEC NO IMPRIMIR'!P44/'EJEC REGULAR'!$D$1</f>
        <v>0</v>
      </c>
      <c r="Q44" s="66">
        <f>'EJEC NO IMPRIMIR'!Q44/'EJEC REGULAR'!$D$1</f>
        <v>322266539.09200001</v>
      </c>
      <c r="R44" s="66">
        <f>'EJEC NO IMPRIMIR'!R44/'EJEC REGULAR'!$D$1</f>
        <v>2796067.753</v>
      </c>
      <c r="S44" s="66">
        <f>'EJEC NO IMPRIMIR'!S44/'EJEC REGULAR'!$D$1</f>
        <v>0</v>
      </c>
      <c r="T44" s="66">
        <f>'EJEC NO IMPRIMIR'!T44/'EJEC REGULAR'!$D$1</f>
        <v>275955</v>
      </c>
      <c r="U44" s="66">
        <f t="shared" si="12"/>
        <v>1212977888.0769999</v>
      </c>
      <c r="V44" s="67"/>
      <c r="W44" s="68">
        <f t="shared" si="4"/>
        <v>1212701933.0769999</v>
      </c>
      <c r="X44" s="67"/>
      <c r="Y44" s="67"/>
      <c r="Z44" s="67">
        <f t="shared" si="1"/>
        <v>1212701933.0769999</v>
      </c>
      <c r="AA44" s="67"/>
      <c r="AB44" s="67"/>
      <c r="AD44" s="67">
        <f t="shared" si="2"/>
        <v>0</v>
      </c>
      <c r="AE44" s="67"/>
      <c r="AF44" s="67"/>
      <c r="AK44" s="116">
        <f t="shared" si="10"/>
        <v>1212977.8880769999</v>
      </c>
    </row>
    <row r="45" spans="1:37" ht="22.5" customHeight="1" x14ac:dyDescent="0.35">
      <c r="A45" s="63"/>
      <c r="B45" s="74" t="s">
        <v>31</v>
      </c>
      <c r="D45" s="65" t="s">
        <v>101</v>
      </c>
      <c r="F45" s="66">
        <f>'EJEC NO IMPRIMIR'!F45/'EJEC REGULAR'!$D$1</f>
        <v>0</v>
      </c>
      <c r="G45" s="66">
        <f>'EJEC NO IMPRIMIR'!G45/'EJEC REGULAR'!$D$1</f>
        <v>0</v>
      </c>
      <c r="H45" s="66">
        <f>'EJEC NO IMPRIMIR'!H45/'EJEC REGULAR'!$D$1</f>
        <v>0</v>
      </c>
      <c r="I45" s="66">
        <f>'EJEC NO IMPRIMIR'!I45/'EJEC REGULAR'!$D$1</f>
        <v>0</v>
      </c>
      <c r="J45" s="66">
        <f>'EJEC NO IMPRIMIR'!J45/'EJEC REGULAR'!$D$1</f>
        <v>0</v>
      </c>
      <c r="K45" s="66">
        <f>'EJEC NO IMPRIMIR'!K45/'EJEC REGULAR'!$D$1</f>
        <v>0</v>
      </c>
      <c r="L45" s="66">
        <f>'EJEC NO IMPRIMIR'!L45/'EJEC REGULAR'!$D$1</f>
        <v>0</v>
      </c>
      <c r="M45" s="66">
        <f>'EJEC NO IMPRIMIR'!M45/'EJEC REGULAR'!$D$1</f>
        <v>0</v>
      </c>
      <c r="N45" s="66">
        <f>'EJEC NO IMPRIMIR'!N45/'EJEC REGULAR'!$D$1</f>
        <v>0</v>
      </c>
      <c r="O45" s="66">
        <f>'EJEC NO IMPRIMIR'!O45/'EJEC REGULAR'!$D$1</f>
        <v>0</v>
      </c>
      <c r="P45" s="66">
        <f>'EJEC NO IMPRIMIR'!P45/'EJEC REGULAR'!$D$1</f>
        <v>0</v>
      </c>
      <c r="Q45" s="66">
        <f>'EJEC NO IMPRIMIR'!Q45/'EJEC REGULAR'!$D$1</f>
        <v>0</v>
      </c>
      <c r="R45" s="66">
        <f>'EJEC NO IMPRIMIR'!R45/'EJEC REGULAR'!$D$1</f>
        <v>0</v>
      </c>
      <c r="S45" s="66">
        <f>'EJEC NO IMPRIMIR'!S45/'EJEC REGULAR'!$D$1</f>
        <v>0</v>
      </c>
      <c r="T45" s="66">
        <f>'EJEC NO IMPRIMIR'!T45/'EJEC REGULAR'!$D$1</f>
        <v>0</v>
      </c>
      <c r="U45" s="66">
        <f t="shared" si="12"/>
        <v>0</v>
      </c>
      <c r="V45" s="67"/>
      <c r="W45" s="68">
        <f t="shared" si="4"/>
        <v>0</v>
      </c>
      <c r="X45" s="67"/>
      <c r="Y45" s="67"/>
      <c r="Z45" s="67">
        <f t="shared" si="1"/>
        <v>0</v>
      </c>
      <c r="AA45" s="67"/>
      <c r="AB45" s="67"/>
      <c r="AD45" s="67">
        <f t="shared" si="2"/>
        <v>0</v>
      </c>
      <c r="AE45" s="67">
        <f t="shared" si="9"/>
        <v>0</v>
      </c>
      <c r="AF45" s="67"/>
      <c r="AK45" s="116">
        <f t="shared" si="10"/>
        <v>0</v>
      </c>
    </row>
    <row r="46" spans="1:37" ht="22.5" customHeight="1" x14ac:dyDescent="0.35">
      <c r="A46" s="63"/>
      <c r="B46" s="64" t="s">
        <v>16</v>
      </c>
      <c r="D46" s="65" t="s">
        <v>40</v>
      </c>
      <c r="F46" s="66">
        <f>'EJEC NO IMPRIMIR'!F46/'EJEC REGULAR'!$D$1</f>
        <v>0</v>
      </c>
      <c r="G46" s="66">
        <f>'EJEC NO IMPRIMIR'!G46/'EJEC REGULAR'!$D$1</f>
        <v>0</v>
      </c>
      <c r="H46" s="66">
        <f>'EJEC NO IMPRIMIR'!H46/'EJEC REGULAR'!$D$1</f>
        <v>0</v>
      </c>
      <c r="I46" s="66">
        <f>'EJEC NO IMPRIMIR'!I46/'EJEC REGULAR'!$D$1</f>
        <v>0</v>
      </c>
      <c r="J46" s="66">
        <f>'EJEC NO IMPRIMIR'!J46/'EJEC REGULAR'!$D$1</f>
        <v>0</v>
      </c>
      <c r="K46" s="66">
        <f>'EJEC NO IMPRIMIR'!K46/'EJEC REGULAR'!$D$1</f>
        <v>0</v>
      </c>
      <c r="L46" s="66">
        <f>'EJEC NO IMPRIMIR'!L46/'EJEC REGULAR'!$D$1</f>
        <v>0</v>
      </c>
      <c r="M46" s="66">
        <f>'EJEC NO IMPRIMIR'!M46/'EJEC REGULAR'!$D$1</f>
        <v>0</v>
      </c>
      <c r="N46" s="66">
        <f>'EJEC NO IMPRIMIR'!N46/'EJEC REGULAR'!$D$1</f>
        <v>0</v>
      </c>
      <c r="O46" s="66">
        <f>'EJEC NO IMPRIMIR'!O46/'EJEC REGULAR'!$D$1</f>
        <v>0</v>
      </c>
      <c r="P46" s="66">
        <f>'EJEC NO IMPRIMIR'!P46/'EJEC REGULAR'!$D$1</f>
        <v>0</v>
      </c>
      <c r="Q46" s="66">
        <f>'EJEC NO IMPRIMIR'!Q46/'EJEC REGULAR'!$D$1</f>
        <v>0</v>
      </c>
      <c r="R46" s="66">
        <f>'EJEC NO IMPRIMIR'!R46/'EJEC REGULAR'!$D$1</f>
        <v>0</v>
      </c>
      <c r="S46" s="66">
        <f>'EJEC NO IMPRIMIR'!S46/'EJEC REGULAR'!$D$1</f>
        <v>0</v>
      </c>
      <c r="T46" s="66">
        <f>'EJEC NO IMPRIMIR'!T46/'EJEC REGULAR'!$D$1</f>
        <v>0</v>
      </c>
      <c r="U46" s="66">
        <f t="shared" si="12"/>
        <v>0</v>
      </c>
      <c r="V46" s="67"/>
      <c r="W46" s="68">
        <f t="shared" si="4"/>
        <v>0</v>
      </c>
      <c r="X46" s="67"/>
      <c r="Y46" s="67"/>
      <c r="Z46" s="67">
        <f t="shared" si="1"/>
        <v>0</v>
      </c>
      <c r="AA46" s="67"/>
      <c r="AB46" s="67"/>
      <c r="AC46" s="67"/>
      <c r="AD46" s="67">
        <f t="shared" si="2"/>
        <v>0</v>
      </c>
      <c r="AE46" s="67">
        <f t="shared" si="9"/>
        <v>0</v>
      </c>
      <c r="AF46" s="67"/>
      <c r="AK46" s="116">
        <f t="shared" si="10"/>
        <v>0</v>
      </c>
    </row>
    <row r="47" spans="1:37" ht="22.5" customHeight="1" x14ac:dyDescent="0.35">
      <c r="A47" s="63"/>
      <c r="B47" s="64" t="s">
        <v>17</v>
      </c>
      <c r="D47" s="65" t="s">
        <v>18</v>
      </c>
      <c r="F47" s="66">
        <f>'EJEC NO IMPRIMIR'!F47/'EJEC REGULAR'!$D$1</f>
        <v>0</v>
      </c>
      <c r="G47" s="66">
        <f>'EJEC NO IMPRIMIR'!G47/'EJEC REGULAR'!$D$1</f>
        <v>0</v>
      </c>
      <c r="H47" s="66">
        <f>'EJEC NO IMPRIMIR'!H47/'EJEC REGULAR'!$D$1</f>
        <v>0</v>
      </c>
      <c r="I47" s="66">
        <f>'EJEC NO IMPRIMIR'!I47/'EJEC REGULAR'!$D$1</f>
        <v>0</v>
      </c>
      <c r="J47" s="66">
        <f>'EJEC NO IMPRIMIR'!J47/'EJEC REGULAR'!$D$1</f>
        <v>0</v>
      </c>
      <c r="K47" s="66">
        <f>'EJEC NO IMPRIMIR'!K47/'EJEC REGULAR'!$D$1</f>
        <v>0</v>
      </c>
      <c r="L47" s="66">
        <f>'EJEC NO IMPRIMIR'!L47/'EJEC REGULAR'!$D$1</f>
        <v>0</v>
      </c>
      <c r="M47" s="66">
        <f>'EJEC NO IMPRIMIR'!M47/'EJEC REGULAR'!$D$1</f>
        <v>0</v>
      </c>
      <c r="N47" s="66">
        <f>'EJEC NO IMPRIMIR'!N47/'EJEC REGULAR'!$D$1</f>
        <v>0</v>
      </c>
      <c r="O47" s="66">
        <f>'EJEC NO IMPRIMIR'!O47/'EJEC REGULAR'!$D$1</f>
        <v>0</v>
      </c>
      <c r="P47" s="66">
        <f>'EJEC NO IMPRIMIR'!P47/'EJEC REGULAR'!$D$1</f>
        <v>0</v>
      </c>
      <c r="Q47" s="66">
        <f>'EJEC NO IMPRIMIR'!Q47/'EJEC REGULAR'!$D$1</f>
        <v>395392834.94300002</v>
      </c>
      <c r="R47" s="66">
        <f>'EJEC NO IMPRIMIR'!R47/'EJEC REGULAR'!$D$1</f>
        <v>0</v>
      </c>
      <c r="S47" s="66">
        <f>'EJEC NO IMPRIMIR'!S47/'EJEC REGULAR'!$D$1</f>
        <v>0</v>
      </c>
      <c r="T47" s="66">
        <f>'EJEC NO IMPRIMIR'!T47/'EJEC REGULAR'!$D$1</f>
        <v>0</v>
      </c>
      <c r="U47" s="66">
        <f t="shared" si="12"/>
        <v>395392834.94300002</v>
      </c>
      <c r="V47" s="67"/>
      <c r="W47" s="68">
        <f t="shared" si="4"/>
        <v>395392834.94300002</v>
      </c>
      <c r="X47" s="67"/>
      <c r="Y47" s="67"/>
      <c r="Z47" s="67">
        <f t="shared" si="1"/>
        <v>395392834.94300002</v>
      </c>
      <c r="AA47" s="67"/>
      <c r="AB47" s="67"/>
      <c r="AC47" s="67">
        <v>223663773070</v>
      </c>
      <c r="AD47" s="67">
        <f t="shared" si="2"/>
        <v>223663773.06999999</v>
      </c>
      <c r="AE47" s="67">
        <f t="shared" si="9"/>
        <v>171729061.87300003</v>
      </c>
      <c r="AF47" s="67"/>
      <c r="AK47" s="116">
        <f t="shared" si="10"/>
        <v>395392.83494299999</v>
      </c>
    </row>
    <row r="48" spans="1:37" ht="22.5" customHeight="1" x14ac:dyDescent="0.35">
      <c r="A48" s="63"/>
      <c r="B48" s="64" t="s">
        <v>78</v>
      </c>
      <c r="D48" s="65" t="s">
        <v>41</v>
      </c>
      <c r="F48" s="66">
        <f>'EJEC NO IMPRIMIR'!F48/'EJEC REGULAR'!$D$1</f>
        <v>61969.622000000003</v>
      </c>
      <c r="G48" s="66">
        <f>'EJEC NO IMPRIMIR'!G48/'EJEC REGULAR'!$D$1</f>
        <v>104048.228</v>
      </c>
      <c r="H48" s="66">
        <f>'EJEC NO IMPRIMIR'!H48/'EJEC REGULAR'!$D$1</f>
        <v>90649.577999999994</v>
      </c>
      <c r="I48" s="66">
        <f>'EJEC NO IMPRIMIR'!I48/'EJEC REGULAR'!$D$1</f>
        <v>2034515.5</v>
      </c>
      <c r="J48" s="66">
        <f>'EJEC NO IMPRIMIR'!J48/'EJEC REGULAR'!$D$1</f>
        <v>22268674.75</v>
      </c>
      <c r="K48" s="66">
        <f>'EJEC NO IMPRIMIR'!K48/'EJEC REGULAR'!$D$1</f>
        <v>109225141.105</v>
      </c>
      <c r="L48" s="66">
        <f>'EJEC NO IMPRIMIR'!L48/'EJEC REGULAR'!$D$1</f>
        <v>5774487.1299999999</v>
      </c>
      <c r="M48" s="66">
        <f>'EJEC NO IMPRIMIR'!M48/'EJEC REGULAR'!$D$1</f>
        <v>3135832.3670000001</v>
      </c>
      <c r="N48" s="66">
        <f>'EJEC NO IMPRIMIR'!N48/'EJEC REGULAR'!$D$1</f>
        <v>38105.034</v>
      </c>
      <c r="O48" s="66">
        <f>'EJEC NO IMPRIMIR'!O48/'EJEC REGULAR'!$D$1</f>
        <v>11573958.963</v>
      </c>
      <c r="P48" s="66">
        <f>'EJEC NO IMPRIMIR'!P48/'EJEC REGULAR'!$D$1</f>
        <v>1033662.423</v>
      </c>
      <c r="Q48" s="66">
        <f>'EJEC NO IMPRIMIR'!Q48/'EJEC REGULAR'!$D$1</f>
        <v>20002525.145</v>
      </c>
      <c r="R48" s="66">
        <f>'EJEC NO IMPRIMIR'!R48/'EJEC REGULAR'!$D$1</f>
        <v>682096.86699999997</v>
      </c>
      <c r="S48" s="66">
        <f>'EJEC NO IMPRIMIR'!S48/'EJEC REGULAR'!$D$1</f>
        <v>64677</v>
      </c>
      <c r="T48" s="66">
        <f>'EJEC NO IMPRIMIR'!T48/'EJEC REGULAR'!$D$1</f>
        <v>922458</v>
      </c>
      <c r="U48" s="66">
        <f t="shared" si="12"/>
        <v>177012801.71200007</v>
      </c>
      <c r="V48" s="67"/>
      <c r="W48" s="68">
        <f t="shared" si="4"/>
        <v>176025666.71200007</v>
      </c>
      <c r="X48" s="67"/>
      <c r="Y48" s="113">
        <f>+'EJECUTADO FET'!U32</f>
        <v>89255176.270000011</v>
      </c>
      <c r="Z48" s="67">
        <f t="shared" si="1"/>
        <v>265280842.98200008</v>
      </c>
      <c r="AA48" s="67"/>
      <c r="AB48" s="67"/>
      <c r="AC48" s="67">
        <v>166165525133</v>
      </c>
      <c r="AD48" s="67">
        <f t="shared" si="2"/>
        <v>166165525.13299999</v>
      </c>
      <c r="AE48" s="67">
        <f t="shared" si="9"/>
        <v>99115317.849000096</v>
      </c>
      <c r="AF48" s="67"/>
      <c r="AK48" s="116">
        <f t="shared" si="10"/>
        <v>177012.80171200007</v>
      </c>
    </row>
    <row r="49" spans="1:37" ht="22.5" customHeight="1" x14ac:dyDescent="0.35">
      <c r="A49" s="63"/>
      <c r="B49" s="75" t="s">
        <v>79</v>
      </c>
      <c r="C49" s="76"/>
      <c r="D49" s="77" t="s">
        <v>19</v>
      </c>
      <c r="F49" s="78">
        <f>'EJEC NO IMPRIMIR'!F49/'EJEC REGULAR'!$D$1</f>
        <v>0</v>
      </c>
      <c r="G49" s="78">
        <f>'EJEC NO IMPRIMIR'!G49/'EJEC REGULAR'!$D$1</f>
        <v>0</v>
      </c>
      <c r="H49" s="78">
        <f>'EJEC NO IMPRIMIR'!H49/'EJEC REGULAR'!$D$1</f>
        <v>0</v>
      </c>
      <c r="I49" s="78">
        <f>'EJEC NO IMPRIMIR'!I49/'EJEC REGULAR'!$D$1</f>
        <v>0</v>
      </c>
      <c r="J49" s="78">
        <f>'EJEC NO IMPRIMIR'!J49/'EJEC REGULAR'!$D$1</f>
        <v>0</v>
      </c>
      <c r="K49" s="78">
        <f>'EJEC NO IMPRIMIR'!K49/'EJEC REGULAR'!$D$1</f>
        <v>0</v>
      </c>
      <c r="L49" s="78">
        <f>'EJEC NO IMPRIMIR'!L49/'EJEC REGULAR'!$D$1</f>
        <v>0</v>
      </c>
      <c r="M49" s="78">
        <f>'EJEC NO IMPRIMIR'!M49/'EJEC REGULAR'!$D$1</f>
        <v>0</v>
      </c>
      <c r="N49" s="78">
        <f>'EJEC NO IMPRIMIR'!N49/'EJEC REGULAR'!$D$1</f>
        <v>0</v>
      </c>
      <c r="O49" s="78">
        <f>'EJEC NO IMPRIMIR'!O49/'EJEC REGULAR'!$D$1</f>
        <v>0</v>
      </c>
      <c r="P49" s="78">
        <f>'EJEC NO IMPRIMIR'!P49/'EJEC REGULAR'!$D$1</f>
        <v>0</v>
      </c>
      <c r="Q49" s="78">
        <f>'EJEC NO IMPRIMIR'!Q49/'EJEC REGULAR'!$D$1</f>
        <v>0</v>
      </c>
      <c r="R49" s="78">
        <f>'EJEC NO IMPRIMIR'!R49/'EJEC REGULAR'!$D$1</f>
        <v>0</v>
      </c>
      <c r="S49" s="78">
        <f>'EJEC NO IMPRIMIR'!S49/'EJEC REGULAR'!$D$1</f>
        <v>10</v>
      </c>
      <c r="T49" s="78">
        <f>'EJEC NO IMPRIMIR'!T49/'EJEC REGULAR'!$D$1</f>
        <v>0</v>
      </c>
      <c r="U49" s="78">
        <f t="shared" si="12"/>
        <v>10</v>
      </c>
      <c r="V49" s="67"/>
      <c r="W49" s="68">
        <f t="shared" si="4"/>
        <v>0</v>
      </c>
      <c r="X49" s="67"/>
      <c r="Y49" s="67"/>
      <c r="Z49" s="67">
        <f t="shared" si="1"/>
        <v>0</v>
      </c>
      <c r="AA49" s="67"/>
      <c r="AB49" s="67"/>
      <c r="AC49" s="67"/>
      <c r="AD49" s="67"/>
      <c r="AE49" s="67"/>
      <c r="AF49" s="67"/>
      <c r="AK49" s="116">
        <f t="shared" si="10"/>
        <v>0.01</v>
      </c>
    </row>
    <row r="50" spans="1:37" ht="25.5" customHeight="1" x14ac:dyDescent="0.25"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</row>
    <row r="51" spans="1:37" ht="18" hidden="1" customHeight="1" x14ac:dyDescent="0.25">
      <c r="F51" s="79">
        <f>+F9-F25</f>
        <v>608032.65799999982</v>
      </c>
      <c r="G51" s="79">
        <f t="shared" ref="G51:V51" si="13">+G9-G25</f>
        <v>262861.90999999968</v>
      </c>
      <c r="H51" s="79">
        <f t="shared" si="13"/>
        <v>679608.54300000146</v>
      </c>
      <c r="I51" s="79">
        <f t="shared" si="13"/>
        <v>-407032.69700000063</v>
      </c>
      <c r="J51" s="79">
        <f t="shared" si="13"/>
        <v>20604730.340000004</v>
      </c>
      <c r="K51" s="79">
        <f t="shared" si="13"/>
        <v>-86382166.719000101</v>
      </c>
      <c r="L51" s="79">
        <f t="shared" si="13"/>
        <v>-227295.91399999708</v>
      </c>
      <c r="M51" s="79">
        <f t="shared" si="13"/>
        <v>-4830070.8959999979</v>
      </c>
      <c r="N51" s="79">
        <f t="shared" si="13"/>
        <v>1746001.8139999984</v>
      </c>
      <c r="O51" s="79">
        <f t="shared" si="13"/>
        <v>24317834.013999999</v>
      </c>
      <c r="P51" s="79">
        <f t="shared" si="13"/>
        <v>-412406.00299999863</v>
      </c>
      <c r="Q51" s="79">
        <f>+Q9-Q25</f>
        <v>-71400422.310000062</v>
      </c>
      <c r="R51" s="79">
        <f t="shared" si="13"/>
        <v>129479.40499999747</v>
      </c>
      <c r="S51" s="79">
        <f t="shared" si="13"/>
        <v>171711</v>
      </c>
      <c r="T51" s="79">
        <f t="shared" si="13"/>
        <v>733716</v>
      </c>
      <c r="U51" s="79">
        <f t="shared" si="13"/>
        <v>-114405418.85499978</v>
      </c>
      <c r="V51" s="79">
        <f t="shared" si="13"/>
        <v>0</v>
      </c>
      <c r="W51" s="79">
        <f>+W9-W25</f>
        <v>-115310845.85500026</v>
      </c>
      <c r="X51" s="67"/>
      <c r="Y51" s="67"/>
      <c r="Z51" s="67"/>
      <c r="AA51" s="67"/>
      <c r="AB51" s="67"/>
      <c r="AC51" s="67"/>
      <c r="AD51" s="67"/>
      <c r="AE51" s="67"/>
      <c r="AF51" s="67"/>
    </row>
    <row r="52" spans="1:37" ht="18" hidden="1" customHeight="1" x14ac:dyDescent="0.25"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</row>
    <row r="53" spans="1:37" ht="18" hidden="1" customHeight="1" x14ac:dyDescent="0.25">
      <c r="F53" s="79"/>
      <c r="G53" s="79"/>
      <c r="H53" s="79"/>
      <c r="I53" s="79">
        <f>+I25/1000</f>
        <v>16532.342057000002</v>
      </c>
      <c r="J53" s="79">
        <f t="shared" ref="J53:T53" si="14">+J25/1000</f>
        <v>106861.346697</v>
      </c>
      <c r="K53" s="79">
        <f t="shared" si="14"/>
        <v>894691.70158600004</v>
      </c>
      <c r="L53" s="79">
        <f t="shared" si="14"/>
        <v>58188.038181000004</v>
      </c>
      <c r="M53" s="79">
        <f t="shared" si="14"/>
        <v>36353.263923999992</v>
      </c>
      <c r="N53" s="79">
        <f t="shared" si="14"/>
        <v>4492.810566000001</v>
      </c>
      <c r="O53" s="79">
        <f t="shared" si="14"/>
        <v>82825.593892000004</v>
      </c>
      <c r="P53" s="79">
        <f t="shared" si="14"/>
        <v>19912.600843</v>
      </c>
      <c r="Q53" s="79">
        <f t="shared" si="14"/>
        <v>749795.16973600001</v>
      </c>
      <c r="R53" s="79">
        <f t="shared" si="14"/>
        <v>16968.029903000002</v>
      </c>
      <c r="S53" s="79">
        <f t="shared" si="14"/>
        <v>1588.463</v>
      </c>
      <c r="T53" s="79">
        <f t="shared" si="14"/>
        <v>11002.862999999999</v>
      </c>
      <c r="U53" s="79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</row>
    <row r="54" spans="1:37" ht="18" hidden="1" customHeight="1" x14ac:dyDescent="0.25">
      <c r="F54" s="79"/>
      <c r="G54" s="79"/>
      <c r="H54" s="79">
        <f>+SUM(F25:H25)/1000</f>
        <v>16493.521634000001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</row>
    <row r="55" spans="1:37" ht="18" hidden="1" customHeight="1" x14ac:dyDescent="0.25"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</row>
    <row r="56" spans="1:37" ht="18" customHeight="1" x14ac:dyDescent="0.25"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</row>
    <row r="57" spans="1:37" ht="18" customHeight="1" x14ac:dyDescent="0.25"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</row>
    <row r="58" spans="1:37" ht="18" customHeight="1" x14ac:dyDescent="0.25">
      <c r="F58" s="67"/>
      <c r="G58" s="67"/>
      <c r="H58" s="67"/>
      <c r="I58" s="67"/>
      <c r="J58" s="67"/>
      <c r="K58" s="67"/>
      <c r="L58" s="80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</row>
    <row r="59" spans="1:37" ht="18" customHeight="1" x14ac:dyDescent="0.25"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</row>
    <row r="60" spans="1:37" ht="18" customHeight="1" x14ac:dyDescent="0.25"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</row>
    <row r="61" spans="1:37" ht="18" customHeight="1" x14ac:dyDescent="0.25"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</row>
    <row r="62" spans="1:37" ht="18" customHeight="1" x14ac:dyDescent="0.25"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</row>
    <row r="63" spans="1:37" ht="18" customHeight="1" x14ac:dyDescent="0.25"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</row>
    <row r="64" spans="1:37" ht="18" customHeight="1" x14ac:dyDescent="0.25"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</row>
    <row r="65" spans="6:32" ht="18" customHeight="1" x14ac:dyDescent="0.25"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</row>
    <row r="66" spans="6:32" ht="18" customHeight="1" x14ac:dyDescent="0.25"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</row>
    <row r="67" spans="6:32" ht="18" customHeight="1" x14ac:dyDescent="0.25"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</row>
    <row r="68" spans="6:32" ht="18" customHeight="1" x14ac:dyDescent="0.25"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</row>
    <row r="69" spans="6:32" ht="18" customHeight="1" x14ac:dyDescent="0.25"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</row>
    <row r="70" spans="6:32" ht="18" customHeight="1" x14ac:dyDescent="0.25"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</row>
    <row r="71" spans="6:32" ht="18" customHeight="1" x14ac:dyDescent="0.25"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</row>
    <row r="72" spans="6:32" ht="18" customHeight="1" x14ac:dyDescent="0.25"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</row>
    <row r="73" spans="6:32" ht="18" customHeight="1" x14ac:dyDescent="0.25"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</row>
    <row r="74" spans="6:32" ht="18" customHeight="1" x14ac:dyDescent="0.25"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</row>
    <row r="75" spans="6:32" ht="18" customHeight="1" x14ac:dyDescent="0.25"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</row>
    <row r="76" spans="6:32" ht="18" customHeight="1" x14ac:dyDescent="0.25"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</row>
    <row r="77" spans="6:32" ht="18" customHeight="1" x14ac:dyDescent="0.25"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</row>
    <row r="78" spans="6:32" ht="18" customHeight="1" x14ac:dyDescent="0.25"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</row>
    <row r="79" spans="6:32" ht="18" customHeight="1" x14ac:dyDescent="0.25"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</row>
    <row r="80" spans="6:32" ht="18" customHeight="1" x14ac:dyDescent="0.25"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</row>
    <row r="81" spans="22:32" ht="18" customHeight="1" x14ac:dyDescent="0.25"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</row>
    <row r="82" spans="22:32" ht="18" customHeight="1" x14ac:dyDescent="0.25"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</row>
    <row r="83" spans="22:32" ht="18" customHeight="1" x14ac:dyDescent="0.25"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</row>
    <row r="84" spans="22:32" ht="18" customHeight="1" x14ac:dyDescent="0.25"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</row>
    <row r="85" spans="22:32" ht="18" customHeight="1" x14ac:dyDescent="0.25"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</row>
    <row r="86" spans="22:32" ht="18" customHeight="1" x14ac:dyDescent="0.25"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</row>
    <row r="87" spans="22:32" ht="18" customHeight="1" x14ac:dyDescent="0.25"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</row>
    <row r="88" spans="22:32" ht="18" customHeight="1" x14ac:dyDescent="0.25"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</row>
    <row r="89" spans="22:32" ht="18" customHeight="1" x14ac:dyDescent="0.25"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</row>
    <row r="90" spans="22:32" ht="18" customHeight="1" x14ac:dyDescent="0.25"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</row>
    <row r="91" spans="22:32" ht="18" customHeight="1" x14ac:dyDescent="0.25"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</row>
    <row r="92" spans="22:32" ht="18" customHeight="1" x14ac:dyDescent="0.25"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</row>
    <row r="93" spans="22:32" ht="18" customHeight="1" x14ac:dyDescent="0.25"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</row>
    <row r="94" spans="22:32" ht="18" customHeight="1" x14ac:dyDescent="0.25"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</row>
    <row r="95" spans="22:32" ht="18" customHeight="1" x14ac:dyDescent="0.25"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</row>
    <row r="96" spans="22:32" ht="18" customHeight="1" x14ac:dyDescent="0.25"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</row>
    <row r="97" spans="22:32" ht="18" customHeight="1" x14ac:dyDescent="0.25"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</row>
    <row r="98" spans="22:32" ht="18" customHeight="1" x14ac:dyDescent="0.25"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</row>
    <row r="99" spans="22:32" ht="18" customHeight="1" x14ac:dyDescent="0.25"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</row>
    <row r="100" spans="22:32" ht="18" customHeight="1" x14ac:dyDescent="0.25"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</row>
    <row r="101" spans="22:32" ht="18" customHeight="1" x14ac:dyDescent="0.25"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</row>
    <row r="102" spans="22:32" ht="18" customHeight="1" x14ac:dyDescent="0.25"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</row>
    <row r="103" spans="22:32" ht="18" customHeight="1" x14ac:dyDescent="0.25"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</row>
    <row r="104" spans="22:32" ht="18" customHeight="1" x14ac:dyDescent="0.25"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</row>
    <row r="105" spans="22:32" ht="18" customHeight="1" x14ac:dyDescent="0.25"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</row>
    <row r="106" spans="22:32" ht="18" customHeight="1" x14ac:dyDescent="0.25"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</row>
    <row r="107" spans="22:32" ht="18" customHeight="1" x14ac:dyDescent="0.25"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</row>
    <row r="108" spans="22:32" ht="18" customHeight="1" x14ac:dyDescent="0.25"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</row>
    <row r="109" spans="22:32" ht="18" customHeight="1" x14ac:dyDescent="0.25"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</row>
    <row r="110" spans="22:32" ht="18" customHeight="1" x14ac:dyDescent="0.25"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</row>
    <row r="111" spans="22:32" ht="18" customHeight="1" x14ac:dyDescent="0.25"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</row>
  </sheetData>
  <mergeCells count="1">
    <mergeCell ref="K3:O3"/>
  </mergeCells>
  <pageMargins left="0.35433070866141736" right="0" top="0.70866141732283472" bottom="0.35433070866141736" header="0.31496062992125984" footer="0.31496062992125984"/>
  <pageSetup paperSize="122" scale="42" fitToHeight="0" orientation="landscape" r:id="rId1"/>
  <colBreaks count="1" manualBreakCount="1">
    <brk id="2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11"/>
  <sheetViews>
    <sheetView zoomScale="60" zoomScaleNormal="60" workbookViewId="0">
      <pane xSplit="5" ySplit="9" topLeftCell="I19" activePane="bottomRight" state="frozen"/>
      <selection pane="topRight" activeCell="F1" sqref="F1"/>
      <selection pane="bottomLeft" activeCell="A10" sqref="A10"/>
      <selection pane="bottomRight" activeCell="N53" sqref="N53"/>
    </sheetView>
  </sheetViews>
  <sheetFormatPr baseColWidth="10" defaultColWidth="9.625" defaultRowHeight="18" customHeight="1" x14ac:dyDescent="0.25"/>
  <cols>
    <col min="1" max="1" width="2.25" style="1" customWidth="1"/>
    <col min="2" max="2" width="7.25" style="1" customWidth="1"/>
    <col min="3" max="3" width="0.875" style="1" customWidth="1"/>
    <col min="4" max="4" width="40.625" style="1" customWidth="1"/>
    <col min="5" max="5" width="0.875" style="1" customWidth="1"/>
    <col min="6" max="6" width="19.375" style="1" bestFit="1" customWidth="1"/>
    <col min="7" max="7" width="18.875" style="1" bestFit="1" customWidth="1"/>
    <col min="8" max="9" width="19.875" style="1" bestFit="1" customWidth="1"/>
    <col min="10" max="10" width="20.75" style="1" bestFit="1" customWidth="1"/>
    <col min="11" max="11" width="26" style="1" customWidth="1"/>
    <col min="12" max="12" width="20.75" style="1" bestFit="1" customWidth="1"/>
    <col min="13" max="13" width="21.375" style="1" bestFit="1" customWidth="1"/>
    <col min="14" max="14" width="22.625" style="1" bestFit="1" customWidth="1"/>
    <col min="15" max="15" width="20.75" style="1" bestFit="1" customWidth="1"/>
    <col min="16" max="16" width="19.875" style="1" bestFit="1" customWidth="1"/>
    <col min="17" max="17" width="23" style="1" bestFit="1" customWidth="1"/>
    <col min="18" max="18" width="20.5" style="1" bestFit="1" customWidth="1"/>
    <col min="19" max="19" width="18.875" style="1" bestFit="1" customWidth="1"/>
    <col min="20" max="20" width="20.75" style="1" customWidth="1"/>
    <col min="21" max="21" width="23.875" style="1" bestFit="1" customWidth="1"/>
    <col min="22" max="22" width="2.5" style="1" customWidth="1"/>
    <col min="23" max="23" width="22.375" style="1" customWidth="1"/>
    <col min="24" max="24" width="1" style="1" customWidth="1"/>
    <col min="25" max="25" width="20.625" style="1" customWidth="1"/>
    <col min="26" max="26" width="9.625" style="1" customWidth="1"/>
    <col min="27" max="27" width="16.75" style="1" customWidth="1"/>
    <col min="28" max="31" width="9.625" style="1" customWidth="1"/>
    <col min="32" max="32" width="10.875" style="1" bestFit="1" customWidth="1"/>
    <col min="33" max="16384" width="9.625" style="1"/>
  </cols>
  <sheetData>
    <row r="1" spans="1:34" ht="18" customHeight="1" x14ac:dyDescent="0.25">
      <c r="P1" s="14"/>
      <c r="Q1" s="14"/>
      <c r="R1" s="14"/>
    </row>
    <row r="2" spans="1:34" ht="18" customHeight="1" x14ac:dyDescent="0.25">
      <c r="B2" s="25"/>
      <c r="K2" s="1" t="s">
        <v>122</v>
      </c>
      <c r="O2" s="14"/>
    </row>
    <row r="3" spans="1:34" ht="18" customHeight="1" x14ac:dyDescent="0.25">
      <c r="B3" s="25"/>
      <c r="F3" s="6"/>
      <c r="G3" s="6"/>
      <c r="H3" s="6"/>
      <c r="I3" s="6"/>
      <c r="J3" s="6"/>
      <c r="K3" s="122" t="s">
        <v>102</v>
      </c>
      <c r="L3" s="122"/>
      <c r="M3" s="122"/>
      <c r="N3" s="6"/>
      <c r="O3" s="6"/>
      <c r="P3" s="6"/>
      <c r="Q3" s="6"/>
      <c r="R3" s="6"/>
      <c r="S3" s="6"/>
      <c r="T3" s="6"/>
      <c r="U3" s="6"/>
    </row>
    <row r="4" spans="1:34" ht="18" customHeight="1" x14ac:dyDescent="0.25">
      <c r="B4" s="26"/>
      <c r="S4" s="14"/>
      <c r="T4" s="14"/>
      <c r="U4" s="14"/>
    </row>
    <row r="5" spans="1:34" ht="18" customHeight="1" x14ac:dyDescent="0.25">
      <c r="B5" s="26"/>
      <c r="S5" s="14"/>
      <c r="T5" s="14"/>
      <c r="U5" s="14"/>
    </row>
    <row r="6" spans="1:34" ht="18" customHeight="1" x14ac:dyDescent="0.25">
      <c r="B6" s="20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5"/>
      <c r="T6" s="45"/>
    </row>
    <row r="7" spans="1:34" ht="18" customHeight="1" x14ac:dyDescent="0.25">
      <c r="B7" s="12"/>
      <c r="F7" s="11" t="s">
        <v>53</v>
      </c>
      <c r="G7" s="11" t="s">
        <v>54</v>
      </c>
      <c r="H7" s="11" t="s">
        <v>55</v>
      </c>
      <c r="I7" s="11" t="s">
        <v>65</v>
      </c>
      <c r="J7" s="11" t="s">
        <v>66</v>
      </c>
      <c r="K7" s="11" t="s">
        <v>56</v>
      </c>
      <c r="L7" s="11" t="s">
        <v>57</v>
      </c>
      <c r="M7" s="11" t="s">
        <v>58</v>
      </c>
      <c r="N7" s="11" t="s">
        <v>60</v>
      </c>
      <c r="O7" s="11" t="s">
        <v>80</v>
      </c>
      <c r="P7" s="11" t="s">
        <v>61</v>
      </c>
      <c r="Q7" s="11" t="s">
        <v>59</v>
      </c>
      <c r="R7" s="11" t="s">
        <v>62</v>
      </c>
      <c r="S7" s="46" t="s">
        <v>63</v>
      </c>
      <c r="T7" s="46" t="s">
        <v>49</v>
      </c>
      <c r="U7" s="13" t="s">
        <v>50</v>
      </c>
      <c r="W7" s="1" t="s">
        <v>69</v>
      </c>
    </row>
    <row r="8" spans="1:34" ht="18" customHeight="1" x14ac:dyDescent="0.25">
      <c r="B8" s="15"/>
      <c r="F8" s="7" t="s">
        <v>81</v>
      </c>
      <c r="G8" s="7" t="s">
        <v>82</v>
      </c>
      <c r="H8" s="7" t="s">
        <v>83</v>
      </c>
      <c r="I8" s="7" t="s">
        <v>84</v>
      </c>
      <c r="J8" s="7" t="s">
        <v>85</v>
      </c>
      <c r="K8" s="7" t="s">
        <v>86</v>
      </c>
      <c r="L8" s="7" t="s">
        <v>87</v>
      </c>
      <c r="M8" s="7" t="s">
        <v>88</v>
      </c>
      <c r="N8" s="7" t="s">
        <v>89</v>
      </c>
      <c r="O8" s="7" t="s">
        <v>90</v>
      </c>
      <c r="P8" s="7" t="s">
        <v>91</v>
      </c>
      <c r="Q8" s="7" t="s">
        <v>99</v>
      </c>
      <c r="R8" s="7" t="s">
        <v>92</v>
      </c>
      <c r="S8" s="47" t="s">
        <v>93</v>
      </c>
      <c r="T8" s="47" t="s">
        <v>94</v>
      </c>
      <c r="U8" s="16" t="s">
        <v>64</v>
      </c>
      <c r="W8" s="1" t="s">
        <v>70</v>
      </c>
    </row>
    <row r="9" spans="1:34" s="39" customFormat="1" ht="24.95" customHeight="1" x14ac:dyDescent="0.15">
      <c r="A9" s="31"/>
      <c r="B9" s="32" t="s">
        <v>0</v>
      </c>
      <c r="C9" s="33"/>
      <c r="D9" s="34" t="s">
        <v>1</v>
      </c>
      <c r="E9" s="35"/>
      <c r="F9" s="48">
        <f t="shared" ref="F9:T9" si="0">SUM(F11,F12,F13,F14,F19,F20,F21,F22,F23,F24,F10)</f>
        <v>6479199220</v>
      </c>
      <c r="G9" s="48">
        <f t="shared" si="0"/>
        <v>3016820952</v>
      </c>
      <c r="H9" s="48">
        <f t="shared" si="0"/>
        <v>8548004573</v>
      </c>
      <c r="I9" s="48">
        <f>SUM(I11,I12,I13,I14,I19,I20,I21,I22,I23,I24,I10)</f>
        <v>16125309360</v>
      </c>
      <c r="J9" s="48">
        <f t="shared" si="0"/>
        <v>127466077037</v>
      </c>
      <c r="K9" s="48">
        <f t="shared" si="0"/>
        <v>808309534867</v>
      </c>
      <c r="L9" s="48">
        <f t="shared" si="0"/>
        <v>57960742267</v>
      </c>
      <c r="M9" s="48">
        <f t="shared" si="0"/>
        <v>31523193028</v>
      </c>
      <c r="N9" s="48">
        <f t="shared" si="0"/>
        <v>6238812380</v>
      </c>
      <c r="O9" s="48">
        <f t="shared" si="0"/>
        <v>107143427906</v>
      </c>
      <c r="P9" s="48">
        <f t="shared" si="0"/>
        <v>19500194840</v>
      </c>
      <c r="Q9" s="48">
        <f>SUM(Q11,Q12,Q13,Q14,Q19,Q20,Q21,Q22,Q23,Q24,Q10)</f>
        <v>678394747426</v>
      </c>
      <c r="R9" s="48">
        <f t="shared" si="0"/>
        <v>17097509308</v>
      </c>
      <c r="S9" s="36">
        <f>SUM(S11,S12,S13,S14,S19,S20,S21,S22,S23,S24,S10)</f>
        <v>1760174000</v>
      </c>
      <c r="T9" s="36">
        <f t="shared" si="0"/>
        <v>11736579000</v>
      </c>
      <c r="U9" s="36">
        <f>SUM(U11,U12,U13,U14,U19,U20,U21,U22,U24,U10,U23)</f>
        <v>1901300326164</v>
      </c>
      <c r="V9" s="37"/>
      <c r="W9" s="43">
        <f>SUM(W11,W10,W12,W13,W14,W19,W20,W21,W22,W24,W23)</f>
        <v>1887803573164</v>
      </c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</row>
    <row r="10" spans="1:34" ht="22.5" customHeight="1" x14ac:dyDescent="0.3">
      <c r="A10" s="3"/>
      <c r="B10" s="17" t="s">
        <v>37</v>
      </c>
      <c r="D10" s="18" t="s">
        <v>14</v>
      </c>
      <c r="F10" s="8">
        <v>26908347</v>
      </c>
      <c r="G10" s="8">
        <v>5355800</v>
      </c>
      <c r="H10" s="8">
        <v>140623593</v>
      </c>
      <c r="I10" s="8">
        <v>110682785</v>
      </c>
      <c r="J10" s="8">
        <v>188290848</v>
      </c>
      <c r="K10" s="8">
        <v>1173512805</v>
      </c>
      <c r="L10" s="8">
        <v>82812923</v>
      </c>
      <c r="M10" s="8">
        <v>50221961</v>
      </c>
      <c r="N10" s="8">
        <v>37660395</v>
      </c>
      <c r="O10" s="8">
        <v>69096317</v>
      </c>
      <c r="P10" s="8">
        <v>223627949</v>
      </c>
      <c r="Q10" s="8">
        <v>27614140</v>
      </c>
      <c r="R10" s="8">
        <v>169642209</v>
      </c>
      <c r="S10" s="8"/>
      <c r="T10" s="8">
        <v>5708000</v>
      </c>
      <c r="U10" s="8">
        <f>SUM(F10:T10)</f>
        <v>2311758072</v>
      </c>
      <c r="V10" s="2"/>
      <c r="W10" s="5">
        <f>+U10-T10-S10</f>
        <v>2306050072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22.5" customHeight="1" x14ac:dyDescent="0.3">
      <c r="A11" s="3"/>
      <c r="B11" s="17" t="s">
        <v>21</v>
      </c>
      <c r="D11" s="18" t="s">
        <v>22</v>
      </c>
      <c r="F11" s="8">
        <v>1459623</v>
      </c>
      <c r="G11" s="8">
        <v>681300</v>
      </c>
      <c r="H11" s="8">
        <v>6652794</v>
      </c>
      <c r="I11" s="8">
        <v>20534565</v>
      </c>
      <c r="J11" s="8">
        <v>11401893</v>
      </c>
      <c r="K11" s="8">
        <v>109445900</v>
      </c>
      <c r="L11" s="8">
        <v>6826901</v>
      </c>
      <c r="M11" s="8">
        <v>5298482</v>
      </c>
      <c r="N11" s="8">
        <v>1890960</v>
      </c>
      <c r="O11" s="8">
        <v>2763875</v>
      </c>
      <c r="P11" s="8">
        <v>14570364</v>
      </c>
      <c r="Q11" s="8"/>
      <c r="R11" s="8">
        <v>4820911</v>
      </c>
      <c r="S11" s="8">
        <v>2128000</v>
      </c>
      <c r="T11" s="8"/>
      <c r="U11" s="8">
        <f t="shared" ref="U11:U13" si="1">SUM(F11:T11)</f>
        <v>188475568</v>
      </c>
      <c r="V11" s="2"/>
      <c r="W11" s="42">
        <f>+U11-T11-S11</f>
        <v>186347568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ht="22.5" customHeight="1" x14ac:dyDescent="0.3">
      <c r="A12" s="3"/>
      <c r="B12" s="17" t="s">
        <v>23</v>
      </c>
      <c r="D12" s="18" t="s">
        <v>24</v>
      </c>
      <c r="F12" s="8"/>
      <c r="G12" s="8"/>
      <c r="H12" s="8"/>
      <c r="I12" s="8">
        <v>30000</v>
      </c>
      <c r="J12" s="8">
        <v>3241692934</v>
      </c>
      <c r="K12" s="8">
        <v>7451455730</v>
      </c>
      <c r="L12" s="8">
        <v>0</v>
      </c>
      <c r="M12" s="8"/>
      <c r="N12" s="8"/>
      <c r="O12" s="8"/>
      <c r="P12" s="8"/>
      <c r="Q12" s="8">
        <v>24319938771</v>
      </c>
      <c r="R12" s="8">
        <v>17773607</v>
      </c>
      <c r="S12" s="8">
        <v>222403000</v>
      </c>
      <c r="T12" s="8"/>
      <c r="U12" s="8">
        <f t="shared" si="1"/>
        <v>35253294042</v>
      </c>
      <c r="V12" s="2"/>
      <c r="W12" s="42">
        <f>+U12-T12-S12</f>
        <v>35030891042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ht="22.5" customHeight="1" x14ac:dyDescent="0.3">
      <c r="A13" s="3"/>
      <c r="B13" s="17" t="s">
        <v>25</v>
      </c>
      <c r="D13" s="18" t="s">
        <v>26</v>
      </c>
      <c r="F13" s="8">
        <v>141774596</v>
      </c>
      <c r="G13" s="8">
        <v>58517434</v>
      </c>
      <c r="H13" s="8">
        <v>330557024</v>
      </c>
      <c r="I13" s="8">
        <v>277110091</v>
      </c>
      <c r="J13" s="8">
        <v>1271317138</v>
      </c>
      <c r="K13" s="8">
        <v>9639070194</v>
      </c>
      <c r="L13" s="8">
        <v>711528618</v>
      </c>
      <c r="M13" s="8">
        <v>746144225</v>
      </c>
      <c r="N13" s="8">
        <v>178088108</v>
      </c>
      <c r="O13" s="8">
        <v>446332153</v>
      </c>
      <c r="P13" s="8">
        <v>499123754</v>
      </c>
      <c r="Q13" s="8">
        <v>45464089023</v>
      </c>
      <c r="R13" s="8">
        <v>413209764</v>
      </c>
      <c r="S13" s="8">
        <v>45956000</v>
      </c>
      <c r="T13" s="8">
        <v>134369000</v>
      </c>
      <c r="U13" s="8">
        <f t="shared" si="1"/>
        <v>60357187122</v>
      </c>
      <c r="V13" s="2"/>
      <c r="W13" s="42">
        <f t="shared" ref="W13:W49" si="2">+U13-T13-S13</f>
        <v>60176862122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ht="22.5" customHeight="1" x14ac:dyDescent="0.3">
      <c r="A14" s="3"/>
      <c r="B14" s="17" t="s">
        <v>44</v>
      </c>
      <c r="D14" s="18" t="s">
        <v>2</v>
      </c>
      <c r="F14" s="8">
        <f t="shared" ref="F14:R14" si="3">SUM(F15,F18)</f>
        <v>5766549000</v>
      </c>
      <c r="G14" s="8">
        <f t="shared" si="3"/>
        <v>2804591000</v>
      </c>
      <c r="H14" s="8">
        <f t="shared" si="3"/>
        <v>7773731000</v>
      </c>
      <c r="I14" s="8">
        <f t="shared" si="3"/>
        <v>13345898000</v>
      </c>
      <c r="J14" s="8">
        <f t="shared" si="3"/>
        <v>96130223592</v>
      </c>
      <c r="K14" s="8">
        <f>SUM(K15,K18)</f>
        <v>756721469123</v>
      </c>
      <c r="L14" s="8">
        <f t="shared" si="3"/>
        <v>52331629471</v>
      </c>
      <c r="M14" s="8">
        <f t="shared" si="3"/>
        <v>25060315439</v>
      </c>
      <c r="N14" s="8">
        <f t="shared" si="3"/>
        <v>914363000</v>
      </c>
      <c r="O14" s="8">
        <f>SUM(O15,O18)</f>
        <v>98990287375</v>
      </c>
      <c r="P14" s="8">
        <f>SUM(P15,P18)</f>
        <v>16910799588</v>
      </c>
      <c r="Q14" s="8">
        <f>SUM(Q15,Q18)</f>
        <v>139944516000</v>
      </c>
      <c r="R14" s="8">
        <f t="shared" si="3"/>
        <v>15198445000</v>
      </c>
      <c r="S14" s="8">
        <f>SUM(S15,S18)</f>
        <v>1334000000</v>
      </c>
      <c r="T14" s="8">
        <f>SUM(T15,T18)</f>
        <v>11585124000</v>
      </c>
      <c r="U14" s="8">
        <f>SUM(U15,U18)</f>
        <v>1244811941588</v>
      </c>
      <c r="V14" s="2"/>
      <c r="W14" s="5">
        <f>+U14-T14-S14</f>
        <v>1231892817588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22.5" customHeight="1" x14ac:dyDescent="0.3">
      <c r="A15" s="3"/>
      <c r="B15" s="17" t="s">
        <v>20</v>
      </c>
      <c r="D15" s="18" t="s">
        <v>45</v>
      </c>
      <c r="F15" s="8">
        <f t="shared" ref="F15:R15" si="4">SUM(F16:F17)</f>
        <v>5766549000</v>
      </c>
      <c r="G15" s="8">
        <f t="shared" si="4"/>
        <v>2804591000</v>
      </c>
      <c r="H15" s="8">
        <f t="shared" si="4"/>
        <v>7773731000</v>
      </c>
      <c r="I15" s="8">
        <f t="shared" si="4"/>
        <v>13345898000</v>
      </c>
      <c r="J15" s="8">
        <f t="shared" si="4"/>
        <v>96130223592</v>
      </c>
      <c r="K15" s="8">
        <f>SUM(K16:K17)</f>
        <v>756721469123</v>
      </c>
      <c r="L15" s="8">
        <f t="shared" si="4"/>
        <v>52331629471</v>
      </c>
      <c r="M15" s="8">
        <f t="shared" si="4"/>
        <v>25060315439</v>
      </c>
      <c r="N15" s="8">
        <f t="shared" si="4"/>
        <v>914363000</v>
      </c>
      <c r="O15" s="8">
        <f t="shared" si="4"/>
        <v>98990287375</v>
      </c>
      <c r="P15" s="8">
        <f>SUM(P16:P17)</f>
        <v>16538973000</v>
      </c>
      <c r="Q15" s="8">
        <f>SUM(Q16:Q17)</f>
        <v>139944516000</v>
      </c>
      <c r="R15" s="8">
        <f t="shared" si="4"/>
        <v>15198445000</v>
      </c>
      <c r="S15" s="8">
        <f>SUM(S16:S17)</f>
        <v>1334000000</v>
      </c>
      <c r="T15" s="8">
        <f>SUM(T16:T17)</f>
        <v>11585124000</v>
      </c>
      <c r="U15" s="8">
        <f>SUM(U16:U17)</f>
        <v>1244440115000</v>
      </c>
      <c r="V15" s="2"/>
      <c r="W15" s="5">
        <f t="shared" si="2"/>
        <v>1231520991000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22.5" customHeight="1" x14ac:dyDescent="0.3">
      <c r="A16" s="3"/>
      <c r="B16" s="17"/>
      <c r="D16" s="18" t="s">
        <v>3</v>
      </c>
      <c r="F16" s="8">
        <v>5495271000</v>
      </c>
      <c r="G16" s="8">
        <v>2550723000</v>
      </c>
      <c r="H16" s="8">
        <v>7171000000</v>
      </c>
      <c r="I16" s="8">
        <v>8750000000</v>
      </c>
      <c r="J16" s="8">
        <v>13630000000</v>
      </c>
      <c r="K16" s="8">
        <v>91424622000</v>
      </c>
      <c r="L16" s="8">
        <v>6435331000</v>
      </c>
      <c r="M16" s="8">
        <v>5080000000</v>
      </c>
      <c r="N16" s="8">
        <v>830095000</v>
      </c>
      <c r="O16" s="8">
        <v>6489000000</v>
      </c>
      <c r="P16" s="8">
        <v>13149032000</v>
      </c>
      <c r="Q16" s="8">
        <v>10287516000</v>
      </c>
      <c r="R16" s="8">
        <v>11313000000</v>
      </c>
      <c r="S16" s="8">
        <v>1334000000</v>
      </c>
      <c r="T16" s="8">
        <v>7192000000</v>
      </c>
      <c r="U16" s="8">
        <f>SUM(F16:T16)</f>
        <v>191131590000</v>
      </c>
      <c r="V16" s="2"/>
      <c r="W16" s="42">
        <f t="shared" si="2"/>
        <v>182605590000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22.5" customHeight="1" x14ac:dyDescent="0.3">
      <c r="A17" s="3"/>
      <c r="B17" s="17"/>
      <c r="D17" s="18" t="s">
        <v>48</v>
      </c>
      <c r="F17" s="8">
        <v>271278000</v>
      </c>
      <c r="G17" s="8">
        <v>253868000</v>
      </c>
      <c r="H17" s="8">
        <v>602731000</v>
      </c>
      <c r="I17" s="8">
        <v>4595898000</v>
      </c>
      <c r="J17" s="8">
        <v>82500223592</v>
      </c>
      <c r="K17" s="8">
        <v>665296847123</v>
      </c>
      <c r="L17" s="8">
        <v>45896298471</v>
      </c>
      <c r="M17" s="8">
        <v>19980315439</v>
      </c>
      <c r="N17" s="8">
        <v>84268000</v>
      </c>
      <c r="O17" s="8">
        <v>92501287375</v>
      </c>
      <c r="P17" s="8">
        <v>3389941000</v>
      </c>
      <c r="Q17" s="8">
        <v>129657000000</v>
      </c>
      <c r="R17" s="8">
        <v>3885445000</v>
      </c>
      <c r="S17" s="8"/>
      <c r="T17" s="8">
        <v>4393124000</v>
      </c>
      <c r="U17" s="8">
        <f t="shared" ref="U17:U24" si="5">SUM(F17:T17)</f>
        <v>1053308525000</v>
      </c>
      <c r="V17" s="2"/>
      <c r="W17" s="42">
        <f>+U17-T17-S17</f>
        <v>1048915401000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22.5" customHeight="1" x14ac:dyDescent="0.3">
      <c r="A18" s="3"/>
      <c r="B18" s="17" t="s">
        <v>31</v>
      </c>
      <c r="D18" s="18" t="s">
        <v>46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>
        <v>371826588</v>
      </c>
      <c r="Q18" s="8"/>
      <c r="R18" s="8"/>
      <c r="S18" s="8"/>
      <c r="T18" s="8"/>
      <c r="U18" s="8">
        <f t="shared" si="5"/>
        <v>371826588</v>
      </c>
      <c r="V18" s="2"/>
      <c r="W18" s="42">
        <f t="shared" si="2"/>
        <v>371826588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22.5" customHeight="1" x14ac:dyDescent="0.3">
      <c r="A19" s="3"/>
      <c r="B19" s="17" t="s">
        <v>4</v>
      </c>
      <c r="D19" s="18" t="s">
        <v>27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>
        <v>11378000</v>
      </c>
      <c r="U19" s="8">
        <f t="shared" si="5"/>
        <v>11378000</v>
      </c>
      <c r="V19" s="2"/>
      <c r="W19" s="5">
        <f t="shared" si="2"/>
        <v>0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22.5" customHeight="1" x14ac:dyDescent="0.3">
      <c r="A20" s="3"/>
      <c r="B20" s="17" t="s">
        <v>71</v>
      </c>
      <c r="D20" s="18" t="s">
        <v>28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>
        <f t="shared" si="5"/>
        <v>0</v>
      </c>
      <c r="V20" s="2"/>
      <c r="W20" s="5">
        <f t="shared" si="2"/>
        <v>0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ht="22.5" customHeight="1" x14ac:dyDescent="0.3">
      <c r="A21" s="3"/>
      <c r="B21" s="17" t="s">
        <v>72</v>
      </c>
      <c r="D21" s="18" t="s">
        <v>29</v>
      </c>
      <c r="F21" s="8">
        <v>249581416</v>
      </c>
      <c r="G21" s="8">
        <v>80507452</v>
      </c>
      <c r="H21" s="8">
        <v>250297896</v>
      </c>
      <c r="I21" s="8">
        <v>252747402</v>
      </c>
      <c r="J21" s="8">
        <v>394352730</v>
      </c>
      <c r="K21" s="8">
        <v>6485387136</v>
      </c>
      <c r="L21" s="8">
        <v>217573743</v>
      </c>
      <c r="M21" s="8">
        <v>2122806818</v>
      </c>
      <c r="N21" s="8">
        <v>96566885</v>
      </c>
      <c r="O21" s="8">
        <v>52915212</v>
      </c>
      <c r="P21" s="8">
        <v>531931637</v>
      </c>
      <c r="Q21" s="8">
        <v>109193713</v>
      </c>
      <c r="R21" s="8">
        <v>379377007</v>
      </c>
      <c r="S21" s="8">
        <v>25398000</v>
      </c>
      <c r="T21" s="8"/>
      <c r="U21" s="8">
        <f t="shared" si="5"/>
        <v>11248637047</v>
      </c>
      <c r="V21" s="2"/>
      <c r="W21" s="42">
        <f t="shared" si="2"/>
        <v>11223239047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ht="22.5" customHeight="1" x14ac:dyDescent="0.3">
      <c r="A22" s="3"/>
      <c r="B22" s="17" t="s">
        <v>73</v>
      </c>
      <c r="D22" s="18" t="s">
        <v>51</v>
      </c>
      <c r="F22" s="8"/>
      <c r="G22" s="8"/>
      <c r="H22" s="8"/>
      <c r="I22" s="8"/>
      <c r="J22" s="8"/>
      <c r="K22" s="8"/>
      <c r="L22" s="8"/>
      <c r="M22" s="8"/>
      <c r="N22" s="8">
        <v>4998261584</v>
      </c>
      <c r="O22" s="8"/>
      <c r="P22" s="8"/>
      <c r="Q22" s="8">
        <v>403267643145</v>
      </c>
      <c r="R22" s="8"/>
      <c r="S22" s="8"/>
      <c r="T22" s="8"/>
      <c r="U22" s="8">
        <f t="shared" si="5"/>
        <v>408265904729</v>
      </c>
      <c r="V22" s="2"/>
      <c r="W22" s="42">
        <f>+U22-T22-S22</f>
        <v>408265904729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22.5" customHeight="1" x14ac:dyDescent="0.3">
      <c r="A23" s="3"/>
      <c r="B23" s="17">
        <v>14</v>
      </c>
      <c r="D23" s="18" t="s">
        <v>95</v>
      </c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>
        <f t="shared" si="5"/>
        <v>0</v>
      </c>
      <c r="V23" s="2"/>
      <c r="W23" s="5">
        <f t="shared" si="2"/>
        <v>0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22.5" customHeight="1" x14ac:dyDescent="0.3">
      <c r="A24" s="3"/>
      <c r="B24" s="17" t="s">
        <v>74</v>
      </c>
      <c r="D24" s="18" t="s">
        <v>5</v>
      </c>
      <c r="F24" s="8">
        <v>292926238</v>
      </c>
      <c r="G24" s="8">
        <v>67167966</v>
      </c>
      <c r="H24" s="8">
        <v>46142266</v>
      </c>
      <c r="I24" s="8">
        <v>2118306517</v>
      </c>
      <c r="J24" s="8">
        <v>26228797902</v>
      </c>
      <c r="K24" s="8">
        <v>26729193979</v>
      </c>
      <c r="L24" s="8">
        <v>4610370611</v>
      </c>
      <c r="M24" s="8">
        <v>3538406103</v>
      </c>
      <c r="N24" s="8">
        <v>11981448</v>
      </c>
      <c r="O24" s="8">
        <v>7582032974</v>
      </c>
      <c r="P24" s="8">
        <v>1320141548</v>
      </c>
      <c r="Q24" s="8">
        <v>65261752634</v>
      </c>
      <c r="R24" s="8">
        <v>914240810</v>
      </c>
      <c r="S24" s="8">
        <v>130289000</v>
      </c>
      <c r="T24" s="8"/>
      <c r="U24" s="8">
        <f t="shared" si="5"/>
        <v>138851749996</v>
      </c>
      <c r="V24" s="2"/>
      <c r="W24" s="42">
        <f t="shared" si="2"/>
        <v>138721460996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s="39" customFormat="1" ht="24.95" customHeight="1" x14ac:dyDescent="0.15">
      <c r="A25" s="31"/>
      <c r="B25" s="40"/>
      <c r="C25" s="33"/>
      <c r="D25" s="34" t="s">
        <v>6</v>
      </c>
      <c r="E25" s="35"/>
      <c r="F25" s="48">
        <f>SUM(F26,F27,F28,F29,F30,F31,F32,F41,F42,F46,F47,F48,F49)</f>
        <v>5871166562</v>
      </c>
      <c r="G25" s="48">
        <f t="shared" ref="G25:T25" si="6">SUM(G26,G27,G28,G29,G30,G31,G32,G41,G42,G46,G47,G48,G49)</f>
        <v>2753959042</v>
      </c>
      <c r="H25" s="48">
        <f t="shared" si="6"/>
        <v>7868396030</v>
      </c>
      <c r="I25" s="48">
        <f t="shared" si="6"/>
        <v>16532342057</v>
      </c>
      <c r="J25" s="48">
        <f t="shared" si="6"/>
        <v>106861346697</v>
      </c>
      <c r="K25" s="48">
        <f t="shared" si="6"/>
        <v>894691701586</v>
      </c>
      <c r="L25" s="48">
        <f t="shared" si="6"/>
        <v>58188038181</v>
      </c>
      <c r="M25" s="48">
        <f t="shared" si="6"/>
        <v>36353263924</v>
      </c>
      <c r="N25" s="48">
        <f t="shared" si="6"/>
        <v>4492810566</v>
      </c>
      <c r="O25" s="48">
        <f t="shared" si="6"/>
        <v>82825593892</v>
      </c>
      <c r="P25" s="48">
        <f t="shared" si="6"/>
        <v>19912600843</v>
      </c>
      <c r="Q25" s="48">
        <f t="shared" si="6"/>
        <v>749795169736</v>
      </c>
      <c r="R25" s="48">
        <f t="shared" si="6"/>
        <v>16968029903</v>
      </c>
      <c r="S25" s="36">
        <f t="shared" si="6"/>
        <v>1588463000</v>
      </c>
      <c r="T25" s="36">
        <f t="shared" si="6"/>
        <v>11002863000</v>
      </c>
      <c r="U25" s="36">
        <f>SUM(U26,U27,U28,U29,U30,U31,U32,U41,U42,U46,U47,U48,U49)</f>
        <v>2015705745019</v>
      </c>
      <c r="V25" s="38"/>
      <c r="W25" s="43">
        <f>SUM(W26,W27,W28,W29,W30,W31,W32,W41,W42,W46,W47,W48,W49)</f>
        <v>2003114419019</v>
      </c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</row>
    <row r="26" spans="1:34" ht="22.5" customHeight="1" x14ac:dyDescent="0.3">
      <c r="A26" s="3"/>
      <c r="B26" s="17" t="s">
        <v>7</v>
      </c>
      <c r="D26" s="18" t="s">
        <v>8</v>
      </c>
      <c r="F26" s="8">
        <v>5101521918</v>
      </c>
      <c r="G26" s="8">
        <v>2412795932</v>
      </c>
      <c r="H26" s="8">
        <v>6768910327</v>
      </c>
      <c r="I26" s="8">
        <v>9102911555</v>
      </c>
      <c r="J26" s="8">
        <v>13856241514</v>
      </c>
      <c r="K26" s="8">
        <v>92011173162</v>
      </c>
      <c r="L26" s="8">
        <v>6897050274</v>
      </c>
      <c r="M26" s="8">
        <v>5086263589</v>
      </c>
      <c r="N26" s="8">
        <v>4045902262</v>
      </c>
      <c r="O26" s="8">
        <v>5366888833</v>
      </c>
      <c r="P26" s="8">
        <v>13857945331</v>
      </c>
      <c r="Q26" s="8">
        <v>10346164718</v>
      </c>
      <c r="R26" s="8">
        <v>12031283724</v>
      </c>
      <c r="S26" s="8">
        <v>1337375000</v>
      </c>
      <c r="T26" s="8">
        <v>7397806000</v>
      </c>
      <c r="U26" s="8">
        <f t="shared" ref="U26:U31" si="7">SUM(F26:T26)</f>
        <v>195620234139</v>
      </c>
      <c r="V26" s="2"/>
      <c r="W26" s="42">
        <f t="shared" si="2"/>
        <v>186885053139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ht="22.5" customHeight="1" x14ac:dyDescent="0.3">
      <c r="A27" s="3"/>
      <c r="B27" s="17" t="s">
        <v>9</v>
      </c>
      <c r="D27" s="18" t="s">
        <v>10</v>
      </c>
      <c r="F27" s="8">
        <v>175089773</v>
      </c>
      <c r="G27" s="8">
        <v>127161387</v>
      </c>
      <c r="H27" s="8">
        <v>285275266</v>
      </c>
      <c r="I27" s="8">
        <v>421367581</v>
      </c>
      <c r="J27" s="8">
        <v>829992766</v>
      </c>
      <c r="K27" s="8">
        <v>5620412467</v>
      </c>
      <c r="L27" s="8">
        <v>458030769</v>
      </c>
      <c r="M27" s="8">
        <v>247647242</v>
      </c>
      <c r="N27" s="8">
        <v>141720765</v>
      </c>
      <c r="O27" s="8">
        <v>697951840</v>
      </c>
      <c r="P27" s="8">
        <v>3341234441</v>
      </c>
      <c r="Q27" s="8">
        <v>835782699</v>
      </c>
      <c r="R27" s="8">
        <v>848590785</v>
      </c>
      <c r="S27" s="8">
        <v>125337000</v>
      </c>
      <c r="T27" s="8">
        <v>2176451000</v>
      </c>
      <c r="U27" s="8">
        <f t="shared" si="7"/>
        <v>16332045781</v>
      </c>
      <c r="V27" s="2"/>
      <c r="W27" s="42">
        <f t="shared" si="2"/>
        <v>14030257781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ht="22.5" customHeight="1" x14ac:dyDescent="0.3">
      <c r="A28" s="3"/>
      <c r="B28" s="17" t="s">
        <v>11</v>
      </c>
      <c r="D28" s="18" t="s">
        <v>52</v>
      </c>
      <c r="F28" s="8">
        <v>403756834</v>
      </c>
      <c r="G28" s="8">
        <v>50855549</v>
      </c>
      <c r="H28" s="8">
        <v>539197704</v>
      </c>
      <c r="I28" s="8">
        <v>371655099</v>
      </c>
      <c r="J28" s="8">
        <v>580753734</v>
      </c>
      <c r="K28" s="8">
        <v>4952956460</v>
      </c>
      <c r="L28" s="8">
        <v>75108692</v>
      </c>
      <c r="M28" s="8">
        <v>101786432</v>
      </c>
      <c r="N28" s="8">
        <v>184249724</v>
      </c>
      <c r="O28" s="8">
        <v>79989767</v>
      </c>
      <c r="P28" s="8">
        <v>923443281</v>
      </c>
      <c r="Q28" s="8">
        <v>39132905</v>
      </c>
      <c r="R28" s="8">
        <v>146690994</v>
      </c>
      <c r="S28" s="8"/>
      <c r="T28" s="8"/>
      <c r="U28" s="8">
        <f t="shared" si="7"/>
        <v>8449577175</v>
      </c>
      <c r="V28" s="2"/>
      <c r="W28" s="42">
        <f t="shared" si="2"/>
        <v>8449577175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22.5" customHeight="1" x14ac:dyDescent="0.3">
      <c r="A29" s="3"/>
      <c r="B29" s="17" t="s">
        <v>12</v>
      </c>
      <c r="D29" s="18" t="s">
        <v>14</v>
      </c>
      <c r="F29" s="8">
        <v>75129960</v>
      </c>
      <c r="G29" s="8"/>
      <c r="H29" s="8"/>
      <c r="I29" s="8"/>
      <c r="J29" s="8"/>
      <c r="K29" s="8">
        <v>1472746482</v>
      </c>
      <c r="L29" s="8"/>
      <c r="M29" s="8"/>
      <c r="N29" s="8"/>
      <c r="O29" s="8"/>
      <c r="P29" s="8"/>
      <c r="Q29" s="8">
        <v>449006782</v>
      </c>
      <c r="R29" s="8">
        <v>144558000</v>
      </c>
      <c r="S29" s="8"/>
      <c r="T29" s="8"/>
      <c r="U29" s="8">
        <f t="shared" si="7"/>
        <v>2141441224</v>
      </c>
      <c r="V29" s="2"/>
      <c r="W29" s="42">
        <f t="shared" si="2"/>
        <v>2141441224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22.5" customHeight="1" x14ac:dyDescent="0.3">
      <c r="A30" s="3"/>
      <c r="B30" s="17" t="s">
        <v>13</v>
      </c>
      <c r="D30" s="18" t="s">
        <v>30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  <c r="Q30" s="8">
        <v>0</v>
      </c>
      <c r="R30" s="8">
        <v>0</v>
      </c>
      <c r="S30" s="8">
        <v>48152000</v>
      </c>
      <c r="T30" s="8">
        <v>65787000</v>
      </c>
      <c r="U30" s="8">
        <f t="shared" si="7"/>
        <v>113939000</v>
      </c>
      <c r="V30" s="2"/>
      <c r="W30" s="5">
        <f t="shared" si="2"/>
        <v>0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22.5" customHeight="1" x14ac:dyDescent="0.3">
      <c r="A31" s="3"/>
      <c r="B31" s="17" t="s">
        <v>75</v>
      </c>
      <c r="D31" s="18" t="s">
        <v>67</v>
      </c>
      <c r="F31" s="8"/>
      <c r="G31" s="8"/>
      <c r="H31" s="8"/>
      <c r="I31" s="8"/>
      <c r="J31" s="8">
        <v>264821306</v>
      </c>
      <c r="K31" s="8">
        <v>476931538</v>
      </c>
      <c r="L31" s="8"/>
      <c r="M31" s="8">
        <v>40855632</v>
      </c>
      <c r="N31" s="8"/>
      <c r="O31" s="8"/>
      <c r="P31" s="8"/>
      <c r="Q31" s="8">
        <v>375377827</v>
      </c>
      <c r="R31" s="8"/>
      <c r="S31" s="8"/>
      <c r="T31" s="8"/>
      <c r="U31" s="8">
        <f t="shared" si="7"/>
        <v>1157986303</v>
      </c>
      <c r="V31" s="2"/>
      <c r="W31" s="42">
        <f t="shared" si="2"/>
        <v>1157986303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ht="22.5" customHeight="1" x14ac:dyDescent="0.3">
      <c r="A32" s="3"/>
      <c r="B32" s="17" t="s">
        <v>76</v>
      </c>
      <c r="D32" s="21" t="s">
        <v>68</v>
      </c>
      <c r="F32" s="8">
        <f t="shared" ref="F32:T32" si="8">SUM(F33:F39)</f>
        <v>47158455</v>
      </c>
      <c r="G32" s="8">
        <f t="shared" si="8"/>
        <v>59097946</v>
      </c>
      <c r="H32" s="8">
        <f t="shared" si="8"/>
        <v>184363155</v>
      </c>
      <c r="I32" s="8">
        <f t="shared" si="8"/>
        <v>96189909</v>
      </c>
      <c r="J32" s="8">
        <f t="shared" si="8"/>
        <v>107933358</v>
      </c>
      <c r="K32" s="8">
        <f t="shared" si="8"/>
        <v>218231879</v>
      </c>
      <c r="L32" s="8">
        <f t="shared" si="8"/>
        <v>82684685</v>
      </c>
      <c r="M32" s="8">
        <f t="shared" si="8"/>
        <v>67107446</v>
      </c>
      <c r="N32" s="8">
        <f t="shared" si="8"/>
        <v>22301506</v>
      </c>
      <c r="O32" s="8">
        <f t="shared" si="8"/>
        <v>232680462</v>
      </c>
      <c r="P32" s="8">
        <f t="shared" si="8"/>
        <v>756315367</v>
      </c>
      <c r="Q32" s="8">
        <f t="shared" si="8"/>
        <v>87805625</v>
      </c>
      <c r="R32" s="8">
        <f t="shared" si="8"/>
        <v>241529109</v>
      </c>
      <c r="S32" s="8">
        <f t="shared" si="8"/>
        <v>12912000</v>
      </c>
      <c r="T32" s="8">
        <f t="shared" si="8"/>
        <v>164406000</v>
      </c>
      <c r="U32" s="8">
        <f>SUM(U33:U40)</f>
        <v>2380716902</v>
      </c>
      <c r="V32" s="2"/>
      <c r="W32" s="5">
        <f t="shared" si="2"/>
        <v>2203398902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ht="22.5" customHeight="1" x14ac:dyDescent="0.3">
      <c r="A33" s="3"/>
      <c r="B33" s="29" t="s">
        <v>20</v>
      </c>
      <c r="C33" s="27"/>
      <c r="D33" s="30" t="s">
        <v>38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>
        <f t="shared" ref="U33:U41" si="9">SUM(F33:T33)</f>
        <v>0</v>
      </c>
      <c r="V33" s="2"/>
      <c r="W33" s="5">
        <f t="shared" si="2"/>
        <v>0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22.5" customHeight="1" x14ac:dyDescent="0.3">
      <c r="A34" s="3"/>
      <c r="B34" s="19" t="s">
        <v>39</v>
      </c>
      <c r="D34" s="18" t="s">
        <v>98</v>
      </c>
      <c r="F34" s="8"/>
      <c r="G34" s="8"/>
      <c r="H34" s="8">
        <v>0</v>
      </c>
      <c r="I34" s="8"/>
      <c r="J34" s="8"/>
      <c r="K34" s="8">
        <v>0</v>
      </c>
      <c r="L34" s="8"/>
      <c r="M34" s="8"/>
      <c r="N34" s="8"/>
      <c r="O34" s="8">
        <v>0</v>
      </c>
      <c r="P34" s="8"/>
      <c r="Q34" s="8"/>
      <c r="R34" s="8">
        <v>0</v>
      </c>
      <c r="S34" s="8"/>
      <c r="T34" s="8"/>
      <c r="U34" s="8">
        <f t="shared" si="9"/>
        <v>0</v>
      </c>
      <c r="V34" s="2"/>
      <c r="W34" s="5">
        <f t="shared" si="2"/>
        <v>0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22.5" customHeight="1" x14ac:dyDescent="0.3">
      <c r="A35" s="3"/>
      <c r="B35" s="19" t="s">
        <v>31</v>
      </c>
      <c r="D35" s="18" t="s">
        <v>33</v>
      </c>
      <c r="F35" s="8">
        <v>0</v>
      </c>
      <c r="G35" s="8"/>
      <c r="H35" s="8"/>
      <c r="I35" s="8">
        <v>54115488</v>
      </c>
      <c r="J35" s="8">
        <v>0</v>
      </c>
      <c r="K35" s="8">
        <v>0</v>
      </c>
      <c r="L35" s="8">
        <v>0</v>
      </c>
      <c r="M35" s="8">
        <v>53740800</v>
      </c>
      <c r="N35" s="8"/>
      <c r="O35" s="8">
        <v>121200000</v>
      </c>
      <c r="P35" s="8">
        <v>24400000</v>
      </c>
      <c r="Q35" s="8">
        <v>0</v>
      </c>
      <c r="R35" s="8">
        <v>74256000</v>
      </c>
      <c r="S35" s="8"/>
      <c r="T35" s="8">
        <v>136345000</v>
      </c>
      <c r="U35" s="8">
        <f t="shared" si="9"/>
        <v>464057288</v>
      </c>
      <c r="V35" s="2"/>
      <c r="W35" s="42">
        <f t="shared" si="2"/>
        <v>327712288</v>
      </c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22.5" customHeight="1" x14ac:dyDescent="0.3">
      <c r="A36" s="3"/>
      <c r="B36" s="19" t="s">
        <v>32</v>
      </c>
      <c r="D36" s="18" t="s">
        <v>34</v>
      </c>
      <c r="F36" s="8"/>
      <c r="G36" s="8">
        <v>478017</v>
      </c>
      <c r="H36" s="8">
        <v>242284</v>
      </c>
      <c r="I36" s="8">
        <v>0</v>
      </c>
      <c r="J36" s="8">
        <v>0</v>
      </c>
      <c r="K36" s="8">
        <v>14328423</v>
      </c>
      <c r="L36" s="8">
        <v>5551056</v>
      </c>
      <c r="M36" s="8">
        <v>5113968</v>
      </c>
      <c r="N36" s="8">
        <v>0</v>
      </c>
      <c r="O36" s="8">
        <v>10648127</v>
      </c>
      <c r="P36" s="8">
        <v>11671029</v>
      </c>
      <c r="Q36" s="8">
        <v>0</v>
      </c>
      <c r="R36" s="8"/>
      <c r="S36" s="8"/>
      <c r="T36" s="8">
        <v>2528000</v>
      </c>
      <c r="U36" s="8">
        <f t="shared" si="9"/>
        <v>50560904</v>
      </c>
      <c r="V36" s="2"/>
      <c r="W36" s="42">
        <f t="shared" si="2"/>
        <v>48032904</v>
      </c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ht="22.5" customHeight="1" x14ac:dyDescent="0.3">
      <c r="A37" s="3"/>
      <c r="B37" s="19" t="s">
        <v>37</v>
      </c>
      <c r="D37" s="18" t="s">
        <v>47</v>
      </c>
      <c r="F37" s="8">
        <v>0</v>
      </c>
      <c r="G37" s="8">
        <v>27101046</v>
      </c>
      <c r="H37" s="8">
        <v>12845600</v>
      </c>
      <c r="I37" s="8">
        <v>0</v>
      </c>
      <c r="J37" s="8">
        <v>2507450</v>
      </c>
      <c r="K37" s="8">
        <v>113503761</v>
      </c>
      <c r="L37" s="8">
        <v>9131296</v>
      </c>
      <c r="M37" s="8">
        <v>2577013</v>
      </c>
      <c r="N37" s="8">
        <v>999981</v>
      </c>
      <c r="O37" s="8"/>
      <c r="P37" s="8">
        <v>139170728</v>
      </c>
      <c r="Q37" s="8">
        <v>7403630</v>
      </c>
      <c r="R37" s="8">
        <v>0</v>
      </c>
      <c r="S37" s="8">
        <v>12912000</v>
      </c>
      <c r="T37" s="8">
        <v>0</v>
      </c>
      <c r="U37" s="8">
        <f t="shared" si="9"/>
        <v>328152505</v>
      </c>
      <c r="V37" s="2"/>
      <c r="W37" s="42">
        <f t="shared" si="2"/>
        <v>315240505</v>
      </c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22.5" customHeight="1" x14ac:dyDescent="0.3">
      <c r="A38" s="3"/>
      <c r="B38" s="19" t="s">
        <v>21</v>
      </c>
      <c r="D38" s="18" t="s">
        <v>36</v>
      </c>
      <c r="F38" s="8">
        <v>16695745</v>
      </c>
      <c r="G38" s="8">
        <v>31477233</v>
      </c>
      <c r="H38" s="8">
        <v>75559783</v>
      </c>
      <c r="I38" s="8">
        <v>14211061</v>
      </c>
      <c r="J38" s="8">
        <v>47083815</v>
      </c>
      <c r="K38" s="8">
        <v>44999779</v>
      </c>
      <c r="L38" s="8">
        <v>67980833</v>
      </c>
      <c r="M38" s="8">
        <v>5632665</v>
      </c>
      <c r="N38" s="8">
        <v>10466900</v>
      </c>
      <c r="O38" s="8">
        <v>51531788</v>
      </c>
      <c r="P38" s="8">
        <v>161376683</v>
      </c>
      <c r="Q38" s="8">
        <v>74363122</v>
      </c>
      <c r="R38" s="8">
        <v>34001360</v>
      </c>
      <c r="S38" s="8"/>
      <c r="T38" s="8">
        <v>22437000</v>
      </c>
      <c r="U38" s="8">
        <f t="shared" si="9"/>
        <v>657817767</v>
      </c>
      <c r="V38" s="2"/>
      <c r="W38" s="42">
        <f t="shared" si="2"/>
        <v>635380767</v>
      </c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ht="22.5" customHeight="1" x14ac:dyDescent="0.3">
      <c r="A39" s="3"/>
      <c r="B39" s="19" t="s">
        <v>23</v>
      </c>
      <c r="D39" s="18" t="s">
        <v>35</v>
      </c>
      <c r="F39" s="8">
        <v>30462710</v>
      </c>
      <c r="G39" s="8">
        <v>41650</v>
      </c>
      <c r="H39" s="8">
        <v>95715488</v>
      </c>
      <c r="I39" s="8">
        <v>27863360</v>
      </c>
      <c r="J39" s="8">
        <v>58342093</v>
      </c>
      <c r="K39" s="8">
        <v>45399916</v>
      </c>
      <c r="L39" s="8">
        <v>21500</v>
      </c>
      <c r="M39" s="8">
        <v>43000</v>
      </c>
      <c r="N39" s="8">
        <v>10834625</v>
      </c>
      <c r="O39" s="8">
        <v>49300547</v>
      </c>
      <c r="P39" s="8">
        <v>419696927</v>
      </c>
      <c r="Q39" s="8">
        <v>6038873</v>
      </c>
      <c r="R39" s="8">
        <v>133271749</v>
      </c>
      <c r="S39" s="8"/>
      <c r="T39" s="8">
        <v>3096000</v>
      </c>
      <c r="U39" s="8">
        <f t="shared" si="9"/>
        <v>880128438</v>
      </c>
      <c r="V39" s="2"/>
      <c r="W39" s="42">
        <f t="shared" si="2"/>
        <v>877032438</v>
      </c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ht="22.5" customHeight="1" x14ac:dyDescent="0.3">
      <c r="A40" s="3"/>
      <c r="B40" s="19" t="s">
        <v>96</v>
      </c>
      <c r="D40" s="18" t="s">
        <v>97</v>
      </c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>
        <f t="shared" si="9"/>
        <v>0</v>
      </c>
      <c r="V40" s="2"/>
      <c r="W40" s="5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22.5" customHeight="1" x14ac:dyDescent="0.3">
      <c r="A41" s="3"/>
      <c r="B41" s="22">
        <v>30</v>
      </c>
      <c r="C41" s="23"/>
      <c r="D41" s="24" t="s">
        <v>100</v>
      </c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8">
        <f t="shared" si="9"/>
        <v>0</v>
      </c>
      <c r="V41" s="2"/>
      <c r="W41" s="5">
        <f t="shared" si="2"/>
        <v>0</v>
      </c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22.5" customHeight="1" x14ac:dyDescent="0.3">
      <c r="A42" s="3"/>
      <c r="B42" s="22" t="s">
        <v>77</v>
      </c>
      <c r="C42" s="23"/>
      <c r="D42" s="24" t="s">
        <v>15</v>
      </c>
      <c r="F42" s="10">
        <f>SUM(F43:F45)</f>
        <v>6540000</v>
      </c>
      <c r="G42" s="10">
        <f t="shared" ref="G42:U42" si="10">SUM(G43:G45)</f>
        <v>0</v>
      </c>
      <c r="H42" s="10">
        <f t="shared" si="10"/>
        <v>0</v>
      </c>
      <c r="I42" s="10">
        <f t="shared" si="10"/>
        <v>4505702413</v>
      </c>
      <c r="J42" s="10">
        <f>SUM(J43:J45)</f>
        <v>68952929269</v>
      </c>
      <c r="K42" s="10">
        <f>SUM(K43:K45)</f>
        <v>680714108493</v>
      </c>
      <c r="L42" s="10">
        <f>SUM(L43:L45)</f>
        <v>44900676631</v>
      </c>
      <c r="M42" s="10">
        <f t="shared" si="10"/>
        <v>27673771216</v>
      </c>
      <c r="N42" s="10">
        <f t="shared" si="10"/>
        <v>60531275</v>
      </c>
      <c r="O42" s="10">
        <f t="shared" si="10"/>
        <v>64874124027</v>
      </c>
      <c r="P42" s="10">
        <f t="shared" si="10"/>
        <v>0</v>
      </c>
      <c r="Q42" s="10">
        <f>SUM(Q43:Q45)</f>
        <v>322266539092</v>
      </c>
      <c r="R42" s="10">
        <f t="shared" si="10"/>
        <v>2873280424</v>
      </c>
      <c r="S42" s="10">
        <f t="shared" si="10"/>
        <v>0</v>
      </c>
      <c r="T42" s="10">
        <f t="shared" si="10"/>
        <v>275955000</v>
      </c>
      <c r="U42" s="41">
        <f t="shared" si="10"/>
        <v>1217104157840</v>
      </c>
      <c r="V42" s="2"/>
      <c r="W42" s="5">
        <f t="shared" si="2"/>
        <v>1216828202840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ht="22.5" customHeight="1" x14ac:dyDescent="0.3">
      <c r="A43" s="3"/>
      <c r="B43" s="19" t="s">
        <v>20</v>
      </c>
      <c r="D43" s="18" t="s">
        <v>42</v>
      </c>
      <c r="F43" s="8">
        <v>6540000</v>
      </c>
      <c r="G43" s="8"/>
      <c r="H43" s="8"/>
      <c r="I43" s="8">
        <v>57447017</v>
      </c>
      <c r="J43" s="8">
        <v>942225195</v>
      </c>
      <c r="K43" s="8">
        <v>2611200175</v>
      </c>
      <c r="L43" s="8">
        <v>106411644</v>
      </c>
      <c r="M43" s="8">
        <v>264701786</v>
      </c>
      <c r="N43" s="8">
        <v>60531275</v>
      </c>
      <c r="O43" s="8"/>
      <c r="P43" s="8"/>
      <c r="Q43" s="8"/>
      <c r="R43" s="8">
        <v>77212671</v>
      </c>
      <c r="S43" s="8"/>
      <c r="T43" s="8"/>
      <c r="U43" s="8">
        <f t="shared" ref="U43:U49" si="11">SUM(F43:T43)</f>
        <v>4126269763</v>
      </c>
      <c r="V43" s="2"/>
      <c r="W43" s="42">
        <f t="shared" si="2"/>
        <v>4126269763</v>
      </c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ht="22.5" customHeight="1" x14ac:dyDescent="0.3">
      <c r="A44" s="3"/>
      <c r="B44" s="19" t="s">
        <v>39</v>
      </c>
      <c r="D44" s="18" t="s">
        <v>43</v>
      </c>
      <c r="F44" s="8"/>
      <c r="G44" s="8"/>
      <c r="H44" s="8"/>
      <c r="I44" s="8">
        <v>4448255396</v>
      </c>
      <c r="J44" s="8">
        <v>68010704074</v>
      </c>
      <c r="K44" s="8">
        <v>678102908318</v>
      </c>
      <c r="L44" s="8">
        <v>44794264987</v>
      </c>
      <c r="M44" s="8">
        <v>27409069430</v>
      </c>
      <c r="N44" s="8"/>
      <c r="O44" s="8">
        <v>64874124027</v>
      </c>
      <c r="P44" s="8"/>
      <c r="Q44" s="8">
        <v>322266539092</v>
      </c>
      <c r="R44" s="8">
        <v>2796067753</v>
      </c>
      <c r="S44" s="8"/>
      <c r="T44" s="8">
        <v>275955000</v>
      </c>
      <c r="U44" s="8">
        <f t="shared" si="11"/>
        <v>1212977888077</v>
      </c>
      <c r="V44" s="2"/>
      <c r="W44" s="42">
        <f t="shared" si="2"/>
        <v>1212701933077</v>
      </c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ht="22.5" customHeight="1" x14ac:dyDescent="0.3">
      <c r="A45" s="3"/>
      <c r="B45" s="19" t="s">
        <v>31</v>
      </c>
      <c r="D45" s="18" t="s">
        <v>101</v>
      </c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>
        <f t="shared" si="11"/>
        <v>0</v>
      </c>
      <c r="V45" s="2"/>
      <c r="W45" s="5">
        <f t="shared" si="2"/>
        <v>0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ht="22.5" customHeight="1" x14ac:dyDescent="0.3">
      <c r="A46" s="3"/>
      <c r="B46" s="17" t="s">
        <v>16</v>
      </c>
      <c r="D46" s="18" t="s">
        <v>40</v>
      </c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>
        <f t="shared" si="11"/>
        <v>0</v>
      </c>
      <c r="V46" s="2"/>
      <c r="W46" s="5">
        <f t="shared" si="2"/>
        <v>0</v>
      </c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ht="22.5" customHeight="1" x14ac:dyDescent="0.3">
      <c r="A47" s="3"/>
      <c r="B47" s="17" t="s">
        <v>17</v>
      </c>
      <c r="D47" s="18" t="s">
        <v>18</v>
      </c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>
        <v>395392834943</v>
      </c>
      <c r="R47" s="8"/>
      <c r="S47" s="8"/>
      <c r="T47" s="8"/>
      <c r="U47" s="8">
        <f>SUM(F47:T47)</f>
        <v>395392834943</v>
      </c>
      <c r="V47" s="2"/>
      <c r="W47" s="42">
        <f t="shared" si="2"/>
        <v>395392834943</v>
      </c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22.5" customHeight="1" x14ac:dyDescent="0.3">
      <c r="A48" s="3"/>
      <c r="B48" s="17" t="s">
        <v>78</v>
      </c>
      <c r="D48" s="18" t="s">
        <v>41</v>
      </c>
      <c r="F48" s="8">
        <v>61969622</v>
      </c>
      <c r="G48" s="8">
        <v>104048228</v>
      </c>
      <c r="H48" s="8">
        <v>90649578</v>
      </c>
      <c r="I48" s="8">
        <v>2034515500</v>
      </c>
      <c r="J48" s="8">
        <v>22268674750</v>
      </c>
      <c r="K48" s="8">
        <v>109225141105</v>
      </c>
      <c r="L48" s="8">
        <v>5774487130</v>
      </c>
      <c r="M48" s="8">
        <v>3135832367</v>
      </c>
      <c r="N48" s="8">
        <v>38105034</v>
      </c>
      <c r="O48" s="8">
        <v>11573958963</v>
      </c>
      <c r="P48" s="8">
        <v>1033662423</v>
      </c>
      <c r="Q48" s="8">
        <v>20002525145</v>
      </c>
      <c r="R48" s="8">
        <v>682096867</v>
      </c>
      <c r="S48" s="8">
        <v>64677000</v>
      </c>
      <c r="T48" s="8">
        <v>922458000</v>
      </c>
      <c r="U48" s="8">
        <f t="shared" si="11"/>
        <v>177012801712</v>
      </c>
      <c r="V48" s="2"/>
      <c r="W48" s="42">
        <f t="shared" si="2"/>
        <v>176025666712</v>
      </c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22.5" customHeight="1" x14ac:dyDescent="0.3">
      <c r="A49" s="3"/>
      <c r="B49" s="22" t="s">
        <v>79</v>
      </c>
      <c r="C49" s="23"/>
      <c r="D49" s="24" t="s">
        <v>19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10">
        <v>0</v>
      </c>
      <c r="S49" s="10">
        <v>10000</v>
      </c>
      <c r="T49" s="10"/>
      <c r="U49" s="10">
        <f t="shared" si="11"/>
        <v>10000</v>
      </c>
      <c r="V49" s="2"/>
      <c r="W49" s="5">
        <f t="shared" si="2"/>
        <v>0</v>
      </c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25.5" customHeight="1" x14ac:dyDescent="0.25"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8" hidden="1" customHeight="1" x14ac:dyDescent="0.25"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>
        <f t="shared" ref="S51:V51" si="12">+S9-S25</f>
        <v>171711000</v>
      </c>
      <c r="T51" s="4">
        <f t="shared" si="12"/>
        <v>733716000</v>
      </c>
      <c r="U51" s="4">
        <f t="shared" si="12"/>
        <v>-114405418855</v>
      </c>
      <c r="V51" s="4">
        <f t="shared" si="12"/>
        <v>0</v>
      </c>
      <c r="W51" s="4">
        <f>+W9-W25</f>
        <v>-115310845855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8" customHeight="1" x14ac:dyDescent="0.25"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8" customHeight="1" x14ac:dyDescent="0.25"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8" customHeight="1" x14ac:dyDescent="0.25"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8" customHeight="1" x14ac:dyDescent="0.25"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8" customHeight="1" x14ac:dyDescent="0.25"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8" customHeight="1" x14ac:dyDescent="0.25"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8" customHeight="1" x14ac:dyDescent="0.25">
      <c r="F58" s="2"/>
      <c r="G58" s="2"/>
      <c r="H58" s="2"/>
      <c r="I58" s="2"/>
      <c r="J58" s="2"/>
      <c r="K58" s="2"/>
      <c r="L58" s="28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8" customHeight="1" x14ac:dyDescent="0.25"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8" customHeight="1" x14ac:dyDescent="0.25"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8" customHeight="1" x14ac:dyDescent="0.25"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8" customHeight="1" x14ac:dyDescent="0.25"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8" customHeight="1" x14ac:dyDescent="0.25"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8" customHeight="1" x14ac:dyDescent="0.25"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6:34" ht="18" customHeight="1" x14ac:dyDescent="0.25"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6:34" ht="18" customHeight="1" x14ac:dyDescent="0.25"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6:34" ht="18" customHeight="1" x14ac:dyDescent="0.25"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6:34" ht="18" customHeight="1" x14ac:dyDescent="0.25"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6:34" ht="18" customHeight="1" x14ac:dyDescent="0.25"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6:34" ht="18" customHeight="1" x14ac:dyDescent="0.25"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6:34" ht="18" customHeight="1" x14ac:dyDescent="0.25"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6:34" ht="18" customHeight="1" x14ac:dyDescent="0.25"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6:34" ht="18" customHeight="1" x14ac:dyDescent="0.25"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6:34" ht="18" customHeight="1" x14ac:dyDescent="0.25"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6:34" ht="18" customHeight="1" x14ac:dyDescent="0.25"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6:34" ht="18" customHeight="1" x14ac:dyDescent="0.25"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6:34" ht="18" customHeight="1" x14ac:dyDescent="0.25"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6:34" ht="18" customHeight="1" x14ac:dyDescent="0.25"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6:34" ht="18" customHeight="1" x14ac:dyDescent="0.25"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6:34" ht="18" customHeight="1" x14ac:dyDescent="0.2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2:34" ht="18" customHeight="1" x14ac:dyDescent="0.2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2:34" ht="18" customHeight="1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2:34" ht="18" customHeight="1" x14ac:dyDescent="0.2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2:34" ht="18" customHeight="1" x14ac:dyDescent="0.2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2:34" ht="18" customHeight="1" x14ac:dyDescent="0.2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2:34" ht="18" customHeight="1" x14ac:dyDescent="0.2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2:34" ht="18" customHeight="1" x14ac:dyDescent="0.2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2:34" ht="18" customHeight="1" x14ac:dyDescent="0.2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2:34" ht="18" customHeight="1" x14ac:dyDescent="0.2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2:34" ht="18" customHeight="1" x14ac:dyDescent="0.2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2:34" ht="18" customHeight="1" x14ac:dyDescent="0.2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2:34" ht="18" customHeight="1" x14ac:dyDescent="0.2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2:34" ht="18" customHeight="1" x14ac:dyDescent="0.2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2:34" ht="18" customHeight="1" x14ac:dyDescent="0.2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2:34" ht="18" customHeight="1" x14ac:dyDescent="0.2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2:34" ht="18" customHeight="1" x14ac:dyDescent="0.2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2:34" ht="18" customHeight="1" x14ac:dyDescent="0.2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2:34" ht="18" customHeight="1" x14ac:dyDescent="0.2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2:34" ht="18" customHeight="1" x14ac:dyDescent="0.2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2:34" ht="18" customHeight="1" x14ac:dyDescent="0.2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2:34" ht="18" customHeight="1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2:34" ht="18" customHeight="1" x14ac:dyDescent="0.2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2:34" ht="18" customHeight="1" x14ac:dyDescent="0.2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2:34" ht="18" customHeight="1" x14ac:dyDescent="0.2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2:34" ht="18" customHeight="1" x14ac:dyDescent="0.2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2:34" ht="18" customHeight="1" x14ac:dyDescent="0.2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2:34" ht="18" customHeight="1" x14ac:dyDescent="0.2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2:34" ht="18" customHeight="1" x14ac:dyDescent="0.2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2:34" ht="18" customHeight="1" x14ac:dyDescent="0.2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22:34" ht="18" customHeight="1" x14ac:dyDescent="0.2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22:34" ht="18" customHeight="1" x14ac:dyDescent="0.2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</sheetData>
  <mergeCells count="1">
    <mergeCell ref="K3:M3"/>
  </mergeCells>
  <pageMargins left="0.15748031496062992" right="0.15748031496062992" top="0.70866141732283472" bottom="0.35433070866141736" header="0.31496062992125984" footer="0.31496062992125984"/>
  <pageSetup scale="47" fitToHeight="0" orientation="landscape" r:id="rId1"/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8ADC942A-D027-470E-833D-D9D6238C4260}"/>
</file>

<file path=customXml/itemProps2.xml><?xml version="1.0" encoding="utf-8"?>
<ds:datastoreItem xmlns:ds="http://schemas.openxmlformats.org/officeDocument/2006/customXml" ds:itemID="{6E45AEE0-1711-4BD6-A263-E4490C8960CD}"/>
</file>

<file path=customXml/itemProps3.xml><?xml version="1.0" encoding="utf-8"?>
<ds:datastoreItem xmlns:ds="http://schemas.openxmlformats.org/officeDocument/2006/customXml" ds:itemID="{BAB9057D-7834-42C3-AA64-7DE216AFC8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10</vt:i4>
      </vt:variant>
    </vt:vector>
  </HeadingPairs>
  <TitlesOfParts>
    <vt:vector size="15" baseType="lpstr">
      <vt:lpstr>VIGENTE FET</vt:lpstr>
      <vt:lpstr>EJECUTADO FET</vt:lpstr>
      <vt:lpstr>VIGENTE REGULAR</vt:lpstr>
      <vt:lpstr>EJEC REGULAR</vt:lpstr>
      <vt:lpstr>EJEC NO IMPRIMIR</vt:lpstr>
      <vt:lpstr>'EJEC NO IMPRIMIR'!Área_de_impresión</vt:lpstr>
      <vt:lpstr>'EJEC REGULAR'!Área_de_impresión</vt:lpstr>
      <vt:lpstr>'EJECUTADO FET'!Área_de_impresión</vt:lpstr>
      <vt:lpstr>'VIGENTE FET'!Área_de_impresión</vt:lpstr>
      <vt:lpstr>'VIGENTE REGULAR'!Área_de_impresión</vt:lpstr>
      <vt:lpstr>'EJEC NO IMPRIMIR'!Títulos_a_imprimir</vt:lpstr>
      <vt:lpstr>'EJEC REGULAR'!Títulos_a_imprimir</vt:lpstr>
      <vt:lpstr>'EJECUTADO FET'!Títulos_a_imprimir</vt:lpstr>
      <vt:lpstr>'VIGENTE FET'!Títulos_a_imprimir</vt:lpstr>
      <vt:lpstr>'VIGENTE REGULAR'!Títulos_a_imprimir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MODIFICACIONES PRESUPUESTARIAS DGOP</dc:subject>
  <dc:creator>LILIAN</dc:creator>
  <cp:lastModifiedBy>Juan Jutronic Oyarzun (Dirplan)</cp:lastModifiedBy>
  <cp:lastPrinted>2022-11-11T19:48:05Z</cp:lastPrinted>
  <dcterms:created xsi:type="dcterms:W3CDTF">1998-06-30T14:14:38Z</dcterms:created>
  <dcterms:modified xsi:type="dcterms:W3CDTF">2022-11-14T13:07:28Z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