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296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REGULAR'!$A$2:$U$49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<sst xmlns="http://schemas.openxmlformats.org/spreadsheetml/2006/main" count="341" uniqueCount="110">
  <si>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</si>
  <si>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</si>
  <si>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</si>
  <si>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</si>
  <si>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</si>
  <si>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</si>
  <si>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</si>
  <si>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</si>
  <si>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</si>
  <si>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</si>
  <si>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</si>
  <si>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</si>
  <si>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</si>
  <si>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</si>
  <si>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</si>
  <si>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</si>
  <si>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</si>
  <si>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</si>
  <si>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</si>
  <si>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</si>
  <si>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</si>
  <si>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</si>
  <si>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</si>
  <si>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</si>
  <si>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</si>
  <si>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</si>
  <si>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</si>
  <si>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</si>
  <si>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</si>
  <si>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</si>
  <si>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</si>
  <si>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</si>
  <si>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</si>
  <si>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</si>
  <si>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</si>
  <si>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</si>
  <si>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</si>
  <si>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</si>
  <si>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</si>
  <si>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</si>
  <si>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</si>
  <si>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</si>
  <si>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</si>
  <si>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</si>
  <si>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</si>
  <si>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</si>
  <si>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</si>
  <si>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</si>
  <si>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</si>
  <si>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</si>
  <si>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</si>
  <si>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</si>
  <si>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</si>
  <si>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</si>
  <si>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</si>
  <si>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</si>
  <si>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</si>
  <si>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</si>
  <si>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</si>
  <si>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</si>
  <si>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</si>
  <si>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</si>
  <si>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</si>
  <si>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</si>
  <si>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</si>
  <si>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</si>
  <si>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</si>
  <si>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</si>
  <si>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</si>
  <si>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</si>
  <si>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</si>
  <si>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</si>
  <si>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</si>
  <si>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</si>
  <si>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</si>
  <si>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</si>
  <si>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</si>
  <si>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</si>
  <si>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</si>
  <si>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</si>
  <si>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</si>
  <si>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</si>
  <si>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</si>
  <si>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</si>
  <si>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</si>
  <si>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</si>
  <si>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</si>
  <si>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</si>
  <si>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</si>
  <si>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</si>
  <si>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</si>
  <si>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</si>
  <si>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</si>
  <si>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</si>
  <si>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</si>
  <si>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</si>
  <si>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</si>
  <si>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</si>
  <si>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</si>
  <si>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</si>
  <si>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</si>
  <si>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</si>
  <si>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</si>
  <si>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</si>
  <si>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</si>
  <si>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suma regular + fet</t>
  </si>
  <si>
    <t>suma regular + FET</t>
  </si>
  <si>
    <t>PRESUPUESTO EJECUTADO MOP 2021 AL MES DE OCTUBRE</t>
  </si>
  <si>
    <t>PRESUPUESTO VIGENTE MOP 2021 AL MES DE OCTUBRE (FINANCIAMIENTO REGULAR)</t>
  </si>
  <si>
    <t>PRESUPUESTO EJECUTADO MOP 2021 AL MES DE OCTUBRE (FINANCIAMIENTO REGULAR)</t>
  </si>
</sst>
</file>

<file path=xl/styles.xml><?xml version="1.0" encoding="utf-8"?>
<styleSheet xmlns="http://schemas.openxmlformats.org/spreadsheetml/2006/main">
  <numFmts count="1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General_)"/>
    <numFmt numFmtId="166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5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9">
    <xf numFmtId="165" fontId="0" fillId="0" borderId="0" xfId="0" applyAlignment="1">
      <alignment/>
    </xf>
    <xf numFmtId="165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5" fontId="4" fillId="0" borderId="14" xfId="0" applyFont="1" applyFill="1" applyBorder="1" applyAlignment="1">
      <alignment horizontal="center"/>
    </xf>
    <xf numFmtId="165" fontId="4" fillId="0" borderId="0" xfId="0" applyFont="1" applyFill="1" applyAlignment="1">
      <alignment/>
    </xf>
    <xf numFmtId="165" fontId="4" fillId="0" borderId="0" xfId="0" applyFont="1" applyFill="1" applyAlignment="1" applyProtection="1">
      <alignment horizontal="left"/>
      <protection/>
    </xf>
    <xf numFmtId="165" fontId="4" fillId="0" borderId="0" xfId="0" applyFont="1" applyFill="1" applyBorder="1" applyAlignment="1">
      <alignment/>
    </xf>
    <xf numFmtId="165" fontId="3" fillId="0" borderId="14" xfId="0" applyFont="1" applyFill="1" applyBorder="1" applyAlignment="1">
      <alignment horizontal="center"/>
    </xf>
    <xf numFmtId="165" fontId="47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5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65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65" fontId="5" fillId="0" borderId="0" xfId="0" applyFont="1" applyFill="1" applyBorder="1" applyAlignment="1">
      <alignment vertical="center"/>
    </xf>
    <xf numFmtId="165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65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65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65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65" fontId="2" fillId="0" borderId="0" xfId="0" applyFont="1" applyFill="1" applyAlignment="1" applyProtection="1">
      <alignment horizontal="left"/>
      <protection/>
    </xf>
    <xf numFmtId="165" fontId="4" fillId="0" borderId="0" xfId="0" applyFont="1" applyFill="1" applyAlignment="1">
      <alignment/>
    </xf>
    <xf numFmtId="165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5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65" fontId="47" fillId="0" borderId="0" xfId="0" applyFont="1" applyFill="1" applyAlignment="1">
      <alignment/>
    </xf>
    <xf numFmtId="165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65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5" fontId="4" fillId="0" borderId="0" xfId="0" applyFont="1" applyFill="1" applyAlignment="1">
      <alignment vertical="center"/>
    </xf>
    <xf numFmtId="165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5" fontId="48" fillId="0" borderId="0" xfId="0" applyFont="1" applyFill="1" applyAlignment="1">
      <alignment/>
    </xf>
    <xf numFmtId="3" fontId="7" fillId="0" borderId="12" xfId="0" applyNumberFormat="1" applyFont="1" applyBorder="1" applyAlignment="1" applyProtection="1">
      <alignment/>
      <protection/>
    </xf>
    <xf numFmtId="165" fontId="4" fillId="0" borderId="14" xfId="0" applyFont="1" applyFill="1" applyBorder="1" applyAlignment="1">
      <alignment horizontal="center" wrapText="1"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164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165" fontId="25" fillId="0" borderId="0" xfId="0" applyFont="1" applyAlignment="1">
      <alignment/>
    </xf>
    <xf numFmtId="165" fontId="25" fillId="0" borderId="0" xfId="0" applyFont="1" applyFill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Alignment="1" applyProtection="1">
      <alignment/>
      <protection/>
    </xf>
    <xf numFmtId="37" fontId="6" fillId="34" borderId="0" xfId="0" applyNumberFormat="1" applyFont="1" applyFill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vertical="center"/>
      <protection/>
    </xf>
    <xf numFmtId="37" fontId="4" fillId="35" borderId="0" xfId="0" applyNumberFormat="1" applyFont="1" applyFill="1" applyBorder="1" applyAlignment="1" applyProtection="1">
      <alignment/>
      <protection/>
    </xf>
    <xf numFmtId="164" fontId="4" fillId="33" borderId="0" xfId="66" applyFont="1" applyFill="1" applyAlignment="1">
      <alignment/>
    </xf>
    <xf numFmtId="165" fontId="4" fillId="33" borderId="0" xfId="0" applyFont="1" applyFill="1" applyAlignment="1">
      <alignment/>
    </xf>
    <xf numFmtId="165" fontId="3" fillId="0" borderId="0" xfId="0" applyFont="1" applyFill="1" applyAlignment="1">
      <alignment/>
    </xf>
    <xf numFmtId="165" fontId="2" fillId="0" borderId="0" xfId="0" applyFont="1" applyFill="1" applyAlignment="1">
      <alignment horizontal="center"/>
    </xf>
    <xf numFmtId="165" fontId="4" fillId="0" borderId="0" xfId="0" applyFont="1" applyFill="1" applyAlignment="1">
      <alignment horizontal="center"/>
    </xf>
    <xf numFmtId="165" fontId="47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tabSelected="1"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L11" sqref="L11"/>
    </sheetView>
  </sheetViews>
  <sheetFormatPr defaultColWidth="9.625" defaultRowHeight="18" customHeight="1"/>
  <cols>
    <col min="1" max="1" width="1.875" style="1" customWidth="1"/>
    <col min="2" max="2" width="7.25390625" style="17" customWidth="1"/>
    <col min="3" max="3" width="0.875" style="17" customWidth="1"/>
    <col min="4" max="4" width="37.25390625" style="17" customWidth="1"/>
    <col min="5" max="5" width="1.875" style="17" customWidth="1"/>
    <col min="6" max="20" width="20.25390625" style="17" customWidth="1"/>
    <col min="21" max="21" width="20.25390625" style="1" customWidth="1"/>
    <col min="22" max="22" width="2.50390625" style="1" hidden="1" customWidth="1"/>
    <col min="23" max="23" width="18.375" style="1" hidden="1" customWidth="1"/>
    <col min="24" max="24" width="18.625" style="17" hidden="1" customWidth="1"/>
    <col min="25" max="25" width="17.125" style="75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0.875" style="1" customWidth="1"/>
    <col min="33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42"/>
      <c r="K2" s="85" t="s">
        <v>108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6" t="s">
        <v>104</v>
      </c>
      <c r="L3" s="86"/>
      <c r="M3" s="86"/>
      <c r="N3" s="86"/>
      <c r="O3" s="86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Y4" s="76"/>
      <c r="Z4" s="17"/>
    </row>
    <row r="5" spans="2:26" ht="18" customHeight="1">
      <c r="B5" s="44"/>
      <c r="S5" s="21"/>
      <c r="T5" s="21"/>
      <c r="U5" s="21"/>
      <c r="V5" s="17"/>
      <c r="W5" s="17"/>
      <c r="Y5" s="76"/>
      <c r="Z5" s="17"/>
    </row>
    <row r="6" spans="2:25" s="17" customFormat="1" ht="18" customHeight="1">
      <c r="B6" s="36"/>
      <c r="F6" s="69">
        <f>+F9-F25</f>
        <v>0</v>
      </c>
      <c r="G6" s="69">
        <f aca="true" t="shared" si="0" ref="G6:T6">+G9-G25</f>
        <v>0</v>
      </c>
      <c r="H6" s="69">
        <f t="shared" si="0"/>
        <v>0</v>
      </c>
      <c r="I6" s="69">
        <f>+I9-I25</f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>+P9-P25</f>
        <v>0</v>
      </c>
      <c r="Q6" s="69">
        <f t="shared" si="0"/>
        <v>0</v>
      </c>
      <c r="R6" s="69">
        <f t="shared" si="0"/>
        <v>0</v>
      </c>
      <c r="S6" s="69">
        <f t="shared" si="0"/>
        <v>0</v>
      </c>
      <c r="T6" s="69">
        <f t="shared" si="0"/>
        <v>0</v>
      </c>
      <c r="Y6" s="76"/>
    </row>
    <row r="7" spans="2:25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  <c r="Y7" s="76"/>
    </row>
    <row r="8" spans="2:25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Y8" s="76" t="s">
        <v>105</v>
      </c>
    </row>
    <row r="9" spans="1:34" s="29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+SUM(F10:F14,F19:F24)</f>
        <v>6889292</v>
      </c>
      <c r="G9" s="12">
        <f aca="true" t="shared" si="1" ref="G9:T9">+SUM(G10:G14,G19:G24)</f>
        <v>3346653</v>
      </c>
      <c r="H9" s="12">
        <f t="shared" si="1"/>
        <v>8441518</v>
      </c>
      <c r="I9" s="12">
        <f t="shared" si="1"/>
        <v>28820220</v>
      </c>
      <c r="J9" s="12">
        <f t="shared" si="1"/>
        <v>173724232</v>
      </c>
      <c r="K9" s="12">
        <f t="shared" si="1"/>
        <v>1243930973</v>
      </c>
      <c r="L9" s="12">
        <f t="shared" si="1"/>
        <v>90663699</v>
      </c>
      <c r="M9" s="12">
        <f t="shared" si="1"/>
        <v>77120840</v>
      </c>
      <c r="N9" s="12">
        <f t="shared" si="1"/>
        <v>7709397</v>
      </c>
      <c r="O9" s="12">
        <f t="shared" si="1"/>
        <v>188643404</v>
      </c>
      <c r="P9" s="12">
        <f>+SUM(P10:P14,P19:P24)</f>
        <v>23262328</v>
      </c>
      <c r="Q9" s="12">
        <f t="shared" si="1"/>
        <v>901122028</v>
      </c>
      <c r="R9" s="12">
        <f t="shared" si="1"/>
        <v>23066829</v>
      </c>
      <c r="S9" s="12">
        <f t="shared" si="1"/>
        <v>2294086</v>
      </c>
      <c r="T9" s="12">
        <f t="shared" si="1"/>
        <v>12827009</v>
      </c>
      <c r="U9" s="12">
        <f>SUM(U11,U12,U13,U14,U19,U20,U21,U22,U24,U10,U23)</f>
        <v>2791862508</v>
      </c>
      <c r="V9" s="65"/>
      <c r="W9" s="64">
        <f>SUM(W11,W10,W12,W13,W14,W19,W20,W21,W22,W24,W23)</f>
        <v>2776741413</v>
      </c>
      <c r="X9" s="64" t="e">
        <f>SUM(X11,X10,X12,X13,X14,X19,X20,X21,X22,X24,X23)</f>
        <v>#REF!</v>
      </c>
      <c r="Y9" s="64" t="e">
        <f>SUM(Y11,Y10,Y12,Y13,Y14,Y19,Y20,Y21,Y22,Y24,Y23)</f>
        <v>#REF!</v>
      </c>
      <c r="Z9" s="6"/>
      <c r="AA9" s="6">
        <f>+U9-S9-T9</f>
        <v>2776741413</v>
      </c>
      <c r="AB9" s="6"/>
      <c r="AC9" s="6" t="e">
        <f>+AA9+#REF!</f>
        <v>#REF!</v>
      </c>
      <c r="AD9" s="6"/>
      <c r="AE9" s="6"/>
      <c r="AF9" s="6"/>
      <c r="AG9" s="6"/>
      <c r="AH9" s="6"/>
    </row>
    <row r="10" spans="1:34" s="19" customFormat="1" ht="22.5" customHeight="1">
      <c r="A10" s="32"/>
      <c r="B10" s="30" t="s">
        <v>37</v>
      </c>
      <c r="D10" s="31" t="s">
        <v>14</v>
      </c>
      <c r="F10" s="13"/>
      <c r="G10" s="13"/>
      <c r="H10" s="13"/>
      <c r="I10" s="13">
        <v>120000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455147</v>
      </c>
      <c r="T10" s="13"/>
      <c r="U10" s="13">
        <f>SUM(F10:T10)</f>
        <v>575147</v>
      </c>
      <c r="V10" s="72"/>
      <c r="W10" s="5">
        <f>+U10-T10-S10</f>
        <v>120000</v>
      </c>
      <c r="X10" s="33"/>
      <c r="Y10" s="77">
        <f aca="true" t="shared" si="2" ref="Y10:Y24">SUM(W10:X10)</f>
        <v>120000</v>
      </c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664</v>
      </c>
      <c r="G11" s="13">
        <v>805</v>
      </c>
      <c r="H11" s="13">
        <v>9110</v>
      </c>
      <c r="I11" s="13">
        <v>26616</v>
      </c>
      <c r="J11" s="13">
        <v>14402</v>
      </c>
      <c r="K11" s="13">
        <v>102250</v>
      </c>
      <c r="L11" s="13">
        <v>8194</v>
      </c>
      <c r="M11" s="13">
        <v>7158</v>
      </c>
      <c r="N11" s="13">
        <v>2790</v>
      </c>
      <c r="O11" s="13">
        <v>0</v>
      </c>
      <c r="P11" s="13">
        <v>20450</v>
      </c>
      <c r="Q11" s="13"/>
      <c r="R11" s="13">
        <v>5624</v>
      </c>
      <c r="S11" s="13">
        <v>2863</v>
      </c>
      <c r="T11" s="13"/>
      <c r="U11" s="13">
        <f>SUM(F11:T11)</f>
        <v>200926</v>
      </c>
      <c r="V11" s="33"/>
      <c r="W11" s="79">
        <f>+U11-T11-S11</f>
        <v>198063</v>
      </c>
      <c r="X11" s="33"/>
      <c r="Y11" s="77">
        <f t="shared" si="2"/>
        <v>198063</v>
      </c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1039</v>
      </c>
      <c r="J12" s="13">
        <v>430688</v>
      </c>
      <c r="K12" s="13">
        <v>8026375</v>
      </c>
      <c r="L12" s="13">
        <v>1534</v>
      </c>
      <c r="M12" s="13"/>
      <c r="N12" s="13"/>
      <c r="O12" s="13"/>
      <c r="P12" s="13"/>
      <c r="Q12" s="13">
        <v>19431852</v>
      </c>
      <c r="R12" s="13">
        <v>0</v>
      </c>
      <c r="S12" s="13">
        <f>391595+1711</f>
        <v>393306</v>
      </c>
      <c r="T12" s="13"/>
      <c r="U12" s="13">
        <f>SUM(F12:T12)</f>
        <v>28284794</v>
      </c>
      <c r="V12" s="33"/>
      <c r="W12" s="79">
        <f>+U12-T12-S12</f>
        <v>27891488</v>
      </c>
      <c r="X12" s="33"/>
      <c r="Y12" s="77">
        <f t="shared" si="2"/>
        <v>27891488</v>
      </c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73620</v>
      </c>
      <c r="G13" s="13">
        <v>67546</v>
      </c>
      <c r="H13" s="13">
        <v>61350</v>
      </c>
      <c r="I13" s="13">
        <v>159850</v>
      </c>
      <c r="J13" s="13">
        <v>186649</v>
      </c>
      <c r="K13" s="13">
        <v>3910643</v>
      </c>
      <c r="L13" s="13">
        <v>215401</v>
      </c>
      <c r="M13" s="13">
        <v>302707</v>
      </c>
      <c r="N13" s="13">
        <v>56990</v>
      </c>
      <c r="O13" s="13">
        <v>124547</v>
      </c>
      <c r="P13" s="13">
        <v>406864</v>
      </c>
      <c r="Q13" s="13">
        <v>11711277</v>
      </c>
      <c r="R13" s="13">
        <v>103911</v>
      </c>
      <c r="S13" s="13">
        <v>26248</v>
      </c>
      <c r="T13" s="13">
        <v>82823</v>
      </c>
      <c r="U13" s="13">
        <f>SUM(F13:T13)</f>
        <v>17490426</v>
      </c>
      <c r="V13" s="33"/>
      <c r="W13" s="79">
        <f aca="true" t="shared" si="3" ref="W13:W49">+U13-T13-S13</f>
        <v>17381355</v>
      </c>
      <c r="X13" s="33"/>
      <c r="Y13" s="77">
        <f t="shared" si="2"/>
        <v>17381355</v>
      </c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4" ref="F14:R14">SUM(F15,F18)</f>
        <v>6808189</v>
      </c>
      <c r="G14" s="13">
        <f t="shared" si="4"/>
        <v>3274187</v>
      </c>
      <c r="H14" s="13">
        <f t="shared" si="4"/>
        <v>8360891</v>
      </c>
      <c r="I14" s="13">
        <f t="shared" si="4"/>
        <v>22117631</v>
      </c>
      <c r="J14" s="13">
        <f t="shared" si="4"/>
        <v>171591640</v>
      </c>
      <c r="K14" s="13">
        <f>SUM(K15,K18)</f>
        <v>1209022971</v>
      </c>
      <c r="L14" s="13">
        <f t="shared" si="4"/>
        <v>90423551</v>
      </c>
      <c r="M14" s="13">
        <f t="shared" si="4"/>
        <v>72675587</v>
      </c>
      <c r="N14" s="13">
        <f t="shared" si="4"/>
        <v>3305039</v>
      </c>
      <c r="O14" s="13">
        <f>SUM(O15,O18)</f>
        <v>188508639</v>
      </c>
      <c r="P14" s="13">
        <f>SUM(P15,P18)</f>
        <v>22359736</v>
      </c>
      <c r="Q14" s="13">
        <f>SUM(Q15,Q18)</f>
        <v>359480967</v>
      </c>
      <c r="R14" s="13">
        <f t="shared" si="4"/>
        <v>22899236</v>
      </c>
      <c r="S14" s="13">
        <f>SUM(S15,S18)</f>
        <v>1204196</v>
      </c>
      <c r="T14" s="13">
        <f>SUM(T15,T18)</f>
        <v>12153075</v>
      </c>
      <c r="U14" s="13">
        <f>SUM(U15,U18)</f>
        <v>2194185535</v>
      </c>
      <c r="V14" s="33"/>
      <c r="W14" s="5">
        <f>+U14-T14-S14</f>
        <v>2180828264</v>
      </c>
      <c r="X14" s="33"/>
      <c r="Y14" s="77">
        <f t="shared" si="2"/>
        <v>2180828264</v>
      </c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5" ref="F15:R15">SUM(F16:F17)</f>
        <v>6808189</v>
      </c>
      <c r="G15" s="13">
        <f t="shared" si="5"/>
        <v>3274187</v>
      </c>
      <c r="H15" s="13">
        <f t="shared" si="5"/>
        <v>8360891</v>
      </c>
      <c r="I15" s="13">
        <f t="shared" si="5"/>
        <v>22117631</v>
      </c>
      <c r="J15" s="13">
        <f t="shared" si="5"/>
        <v>171591640</v>
      </c>
      <c r="K15" s="13">
        <f>SUM(K16:K17)</f>
        <v>1209022971</v>
      </c>
      <c r="L15" s="13">
        <f t="shared" si="5"/>
        <v>90423551</v>
      </c>
      <c r="M15" s="13">
        <f t="shared" si="5"/>
        <v>72675587</v>
      </c>
      <c r="N15" s="13">
        <f t="shared" si="5"/>
        <v>3305039</v>
      </c>
      <c r="O15" s="13">
        <f t="shared" si="5"/>
        <v>188508639</v>
      </c>
      <c r="P15" s="13">
        <f>SUM(P16:P17)</f>
        <v>21647834</v>
      </c>
      <c r="Q15" s="13">
        <f>SUM(Q16:Q17)</f>
        <v>359480967</v>
      </c>
      <c r="R15" s="13">
        <f t="shared" si="5"/>
        <v>22899236</v>
      </c>
      <c r="S15" s="13">
        <f>SUM(S16:S17)</f>
        <v>1204196</v>
      </c>
      <c r="T15" s="13">
        <f>SUM(T16:T17)</f>
        <v>12153075</v>
      </c>
      <c r="U15" s="13">
        <f>SUM(U16:U17)</f>
        <v>2193473633</v>
      </c>
      <c r="V15" s="33"/>
      <c r="W15" s="5">
        <f t="shared" si="3"/>
        <v>2180116362</v>
      </c>
      <c r="X15" s="33"/>
      <c r="Y15" s="77">
        <f t="shared" si="2"/>
        <v>2180116362</v>
      </c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6199388</v>
      </c>
      <c r="G16" s="13">
        <v>2996133</v>
      </c>
      <c r="H16" s="13">
        <v>7799380</v>
      </c>
      <c r="I16" s="13">
        <v>10527612</v>
      </c>
      <c r="J16" s="13">
        <v>15678443</v>
      </c>
      <c r="K16" s="13">
        <v>102413043</v>
      </c>
      <c r="L16" s="13">
        <v>7947427</v>
      </c>
      <c r="M16" s="13">
        <v>5857439</v>
      </c>
      <c r="N16" s="13">
        <v>2359726</v>
      </c>
      <c r="O16" s="13">
        <v>6401453</v>
      </c>
      <c r="P16" s="13">
        <v>16589590</v>
      </c>
      <c r="Q16" s="13">
        <v>11678439</v>
      </c>
      <c r="R16" s="13">
        <v>14223723</v>
      </c>
      <c r="S16" s="13">
        <v>1204196</v>
      </c>
      <c r="T16" s="13">
        <v>7830468</v>
      </c>
      <c r="U16" s="13">
        <f aca="true" t="shared" si="6" ref="U16:U24">SUM(F16:T16)</f>
        <v>219706460</v>
      </c>
      <c r="V16" s="33"/>
      <c r="W16" s="79">
        <f t="shared" si="3"/>
        <v>210671796</v>
      </c>
      <c r="X16" s="33"/>
      <c r="Y16" s="77">
        <f t="shared" si="2"/>
        <v>210671796</v>
      </c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608801</v>
      </c>
      <c r="G17" s="13">
        <v>278054</v>
      </c>
      <c r="H17" s="13">
        <v>561511</v>
      </c>
      <c r="I17" s="13">
        <v>11590019</v>
      </c>
      <c r="J17" s="13">
        <v>155913197</v>
      </c>
      <c r="K17" s="13">
        <v>1106609928</v>
      </c>
      <c r="L17" s="13">
        <v>82476124</v>
      </c>
      <c r="M17" s="13">
        <v>66818148</v>
      </c>
      <c r="N17" s="13">
        <v>945313</v>
      </c>
      <c r="O17" s="13">
        <v>182107186</v>
      </c>
      <c r="P17" s="13">
        <v>5058244</v>
      </c>
      <c r="Q17" s="13">
        <v>347802528</v>
      </c>
      <c r="R17" s="13">
        <v>8675513</v>
      </c>
      <c r="S17" s="13">
        <v>0</v>
      </c>
      <c r="T17" s="13">
        <v>4322607</v>
      </c>
      <c r="U17" s="13">
        <f t="shared" si="6"/>
        <v>1973767173</v>
      </c>
      <c r="V17" s="33"/>
      <c r="W17" s="79">
        <f t="shared" si="3"/>
        <v>1969444566</v>
      </c>
      <c r="X17" s="33"/>
      <c r="Y17" s="77">
        <f t="shared" si="2"/>
        <v>1969444566</v>
      </c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711902</v>
      </c>
      <c r="Q18" s="13"/>
      <c r="R18" s="13"/>
      <c r="S18" s="13"/>
      <c r="T18" s="13"/>
      <c r="U18" s="13">
        <f t="shared" si="6"/>
        <v>711902</v>
      </c>
      <c r="V18" s="33"/>
      <c r="W18" s="79">
        <f t="shared" si="3"/>
        <v>711902</v>
      </c>
      <c r="X18" s="33"/>
      <c r="Y18" s="77">
        <f t="shared" si="2"/>
        <v>711902</v>
      </c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>
        <v>0</v>
      </c>
      <c r="K19" s="13">
        <v>0</v>
      </c>
      <c r="L19" s="13"/>
      <c r="M19" s="13"/>
      <c r="N19" s="13"/>
      <c r="O19" s="13"/>
      <c r="P19" s="13">
        <v>0</v>
      </c>
      <c r="Q19" s="13"/>
      <c r="R19" s="13">
        <v>0</v>
      </c>
      <c r="S19" s="13"/>
      <c r="T19" s="13"/>
      <c r="U19" s="13">
        <f t="shared" si="6"/>
        <v>0</v>
      </c>
      <c r="V19" s="33"/>
      <c r="W19" s="5">
        <f t="shared" si="3"/>
        <v>0</v>
      </c>
      <c r="X19" s="33"/>
      <c r="Y19" s="77">
        <f t="shared" si="2"/>
        <v>0</v>
      </c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6"/>
        <v>0</v>
      </c>
      <c r="V20" s="33"/>
      <c r="W20" s="5">
        <f t="shared" si="3"/>
        <v>0</v>
      </c>
      <c r="X20" s="33"/>
      <c r="Y20" s="77">
        <f t="shared" si="2"/>
        <v>0</v>
      </c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1819</v>
      </c>
      <c r="G21" s="13">
        <v>2115</v>
      </c>
      <c r="H21" s="13">
        <v>7167</v>
      </c>
      <c r="I21" s="13">
        <v>81454</v>
      </c>
      <c r="J21" s="13">
        <v>4623</v>
      </c>
      <c r="K21" s="13">
        <v>46295</v>
      </c>
      <c r="L21" s="13">
        <v>5019</v>
      </c>
      <c r="M21" s="13">
        <v>1791</v>
      </c>
      <c r="N21" s="13">
        <v>224</v>
      </c>
      <c r="O21" s="13">
        <v>218</v>
      </c>
      <c r="P21" s="13">
        <v>11501</v>
      </c>
      <c r="Q21" s="13">
        <v>5854</v>
      </c>
      <c r="R21" s="13">
        <v>48058</v>
      </c>
      <c r="S21" s="13">
        <v>58440</v>
      </c>
      <c r="T21" s="13"/>
      <c r="U21" s="13">
        <f t="shared" si="6"/>
        <v>274578</v>
      </c>
      <c r="V21" s="33"/>
      <c r="W21" s="79">
        <f t="shared" si="3"/>
        <v>216138</v>
      </c>
      <c r="X21" s="33"/>
      <c r="Y21" s="77">
        <f t="shared" si="2"/>
        <v>216138</v>
      </c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3610416</v>
      </c>
      <c r="J22" s="13"/>
      <c r="K22" s="13">
        <v>1670919</v>
      </c>
      <c r="L22" s="13"/>
      <c r="M22" s="13"/>
      <c r="N22" s="13">
        <v>4334354</v>
      </c>
      <c r="O22" s="13"/>
      <c r="P22" s="13"/>
      <c r="Q22" s="13">
        <v>510482079</v>
      </c>
      <c r="R22" s="13"/>
      <c r="S22" s="13"/>
      <c r="T22" s="13"/>
      <c r="U22" s="13">
        <f t="shared" si="6"/>
        <v>520097768</v>
      </c>
      <c r="V22" s="33"/>
      <c r="W22" s="79">
        <f t="shared" si="3"/>
        <v>520097768</v>
      </c>
      <c r="X22" s="71" t="e">
        <f>+#REF!</f>
        <v>#REF!</v>
      </c>
      <c r="Y22" s="77" t="e">
        <f>SUM(W22:X22)</f>
        <v>#REF!</v>
      </c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6"/>
        <v>0</v>
      </c>
      <c r="V23" s="33"/>
      <c r="W23" s="5">
        <f t="shared" si="3"/>
        <v>0</v>
      </c>
      <c r="X23" s="33"/>
      <c r="Y23" s="77">
        <f t="shared" si="2"/>
        <v>0</v>
      </c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5000</v>
      </c>
      <c r="G24" s="13">
        <v>2000</v>
      </c>
      <c r="H24" s="13">
        <v>3000</v>
      </c>
      <c r="I24" s="13">
        <v>2703214</v>
      </c>
      <c r="J24" s="13">
        <v>1496230</v>
      </c>
      <c r="K24" s="13">
        <v>21151520</v>
      </c>
      <c r="L24" s="13">
        <v>10000</v>
      </c>
      <c r="M24" s="13">
        <v>4133597</v>
      </c>
      <c r="N24" s="13">
        <v>10000</v>
      </c>
      <c r="O24" s="13">
        <v>10000</v>
      </c>
      <c r="P24" s="13">
        <v>463777</v>
      </c>
      <c r="Q24" s="13">
        <v>9999</v>
      </c>
      <c r="R24" s="13">
        <v>10000</v>
      </c>
      <c r="S24" s="13">
        <v>153886</v>
      </c>
      <c r="T24" s="13">
        <v>591111</v>
      </c>
      <c r="U24" s="13">
        <f t="shared" si="6"/>
        <v>30753334</v>
      </c>
      <c r="V24" s="33"/>
      <c r="W24" s="79">
        <f t="shared" si="3"/>
        <v>30008337</v>
      </c>
      <c r="X24" s="33"/>
      <c r="Y24" s="77">
        <f t="shared" si="2"/>
        <v>30008337</v>
      </c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29" customFormat="1" ht="24.75" customHeight="1">
      <c r="A25" s="24"/>
      <c r="B25" s="35"/>
      <c r="C25" s="26"/>
      <c r="D25" s="27" t="s">
        <v>6</v>
      </c>
      <c r="E25" s="28"/>
      <c r="F25" s="12">
        <f>SUM(F26,F27,F28,F29,F30,F31,F32,F41,F42,F46,F47,F48,F49)</f>
        <v>6889292</v>
      </c>
      <c r="G25" s="12">
        <f aca="true" t="shared" si="7" ref="G25:U25">SUM(G26,G27,G28,G29,G30,G31,G32,G41,G42,G46,G47,G48,G49)</f>
        <v>3346653</v>
      </c>
      <c r="H25" s="12">
        <f t="shared" si="7"/>
        <v>8441518</v>
      </c>
      <c r="I25" s="12">
        <f t="shared" si="7"/>
        <v>28820220</v>
      </c>
      <c r="J25" s="12">
        <f t="shared" si="7"/>
        <v>173724232</v>
      </c>
      <c r="K25" s="12">
        <f t="shared" si="7"/>
        <v>1243930973</v>
      </c>
      <c r="L25" s="12">
        <f t="shared" si="7"/>
        <v>90663699</v>
      </c>
      <c r="M25" s="12">
        <f t="shared" si="7"/>
        <v>77120840</v>
      </c>
      <c r="N25" s="12">
        <f t="shared" si="7"/>
        <v>7709397</v>
      </c>
      <c r="O25" s="12">
        <f t="shared" si="7"/>
        <v>188643404</v>
      </c>
      <c r="P25" s="12">
        <f t="shared" si="7"/>
        <v>23262328</v>
      </c>
      <c r="Q25" s="12">
        <f t="shared" si="7"/>
        <v>901122028</v>
      </c>
      <c r="R25" s="12">
        <f>SUM(R26,R27,R28,R29,R30,R31,R32,R41,R42,R46,R47,R48,R49)</f>
        <v>23066829</v>
      </c>
      <c r="S25" s="12">
        <f t="shared" si="7"/>
        <v>2294086</v>
      </c>
      <c r="T25" s="12">
        <f>SUM(T26,T27,T28,T29,T30,T31,T32,T41,T42,T46,T47,T48,T49)</f>
        <v>12827009</v>
      </c>
      <c r="U25" s="12">
        <f t="shared" si="7"/>
        <v>2791862508</v>
      </c>
      <c r="V25" s="6"/>
      <c r="W25" s="66">
        <f>SUM(W26,W27,W28,W29,W30,W31,W32,W41:W42,W46,W47,W48,W49)</f>
        <v>2776741413</v>
      </c>
      <c r="X25" s="66" t="e">
        <f>SUM(X26,X27,X28,X29,X30,X31,X32,X41:X42,X46,X47,X48,X49)</f>
        <v>#REF!</v>
      </c>
      <c r="Y25" s="66" t="e">
        <f>SUM(Y26,Y27,Y28,Y29,Y30,Y31,Y32,Y41:Y42,Y46,Y47,Y48,Y49)</f>
        <v>#REF!</v>
      </c>
      <c r="Z25" s="67"/>
      <c r="AA25" s="6">
        <f>+U25-S25-T25</f>
        <v>2776741413</v>
      </c>
      <c r="AB25" s="6"/>
      <c r="AC25" s="6" t="e">
        <f>+AA25+#REF!</f>
        <v>#REF!</v>
      </c>
      <c r="AD25" s="6"/>
      <c r="AE25" s="6"/>
      <c r="AF25" s="6"/>
      <c r="AG25" s="6"/>
      <c r="AH25" s="6"/>
    </row>
    <row r="26" spans="1:34" s="19" customFormat="1" ht="22.5" customHeight="1">
      <c r="A26" s="32"/>
      <c r="B26" s="30" t="s">
        <v>7</v>
      </c>
      <c r="D26" s="31" t="s">
        <v>8</v>
      </c>
      <c r="F26" s="13">
        <v>6199388</v>
      </c>
      <c r="G26" s="13">
        <v>2996133</v>
      </c>
      <c r="H26" s="13">
        <v>7799380.000000001</v>
      </c>
      <c r="I26" s="13">
        <v>10647611.999999998</v>
      </c>
      <c r="J26" s="13">
        <v>15678443</v>
      </c>
      <c r="K26" s="13">
        <v>102413043.00000001</v>
      </c>
      <c r="L26" s="13">
        <v>7947426.999999998</v>
      </c>
      <c r="M26" s="13">
        <v>5857438.999999999</v>
      </c>
      <c r="N26" s="13">
        <v>4760196</v>
      </c>
      <c r="O26" s="13">
        <v>6401453</v>
      </c>
      <c r="P26" s="13">
        <v>16589590.000000002</v>
      </c>
      <c r="Q26" s="13">
        <v>11678439</v>
      </c>
      <c r="R26" s="13">
        <v>14223723</v>
      </c>
      <c r="S26" s="13">
        <v>1724013</v>
      </c>
      <c r="T26" s="13">
        <v>7830468</v>
      </c>
      <c r="U26" s="13">
        <f aca="true" t="shared" si="8" ref="U26:U31">SUM(F26:T26)</f>
        <v>222746747</v>
      </c>
      <c r="V26" s="33"/>
      <c r="W26" s="79">
        <f t="shared" si="3"/>
        <v>213192266</v>
      </c>
      <c r="X26" s="71" t="e">
        <f>+#REF!</f>
        <v>#REF!</v>
      </c>
      <c r="Y26" s="77" t="e">
        <f>SUM(W26:X26)</f>
        <v>#REF!</v>
      </c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291894.99999999994</v>
      </c>
      <c r="G27" s="13">
        <v>173239.00000000003</v>
      </c>
      <c r="H27" s="13">
        <v>356763</v>
      </c>
      <c r="I27" s="13">
        <v>533626.0000000001</v>
      </c>
      <c r="J27" s="13">
        <v>999151</v>
      </c>
      <c r="K27" s="13">
        <v>7201208.999999998</v>
      </c>
      <c r="L27" s="13">
        <v>598929.0000000002</v>
      </c>
      <c r="M27" s="13">
        <v>357883.9999999999</v>
      </c>
      <c r="N27" s="13">
        <v>208922</v>
      </c>
      <c r="O27" s="13">
        <v>770475</v>
      </c>
      <c r="P27" s="13">
        <v>4001833.9999999995</v>
      </c>
      <c r="Q27" s="13">
        <v>963355.9999999998</v>
      </c>
      <c r="R27" s="13">
        <v>1142682</v>
      </c>
      <c r="S27" s="13">
        <f>220353+1711</f>
        <v>222064</v>
      </c>
      <c r="T27" s="13">
        <v>3726919</v>
      </c>
      <c r="U27" s="13">
        <f t="shared" si="8"/>
        <v>21548948</v>
      </c>
      <c r="V27" s="33"/>
      <c r="W27" s="79">
        <f t="shared" si="3"/>
        <v>17599965</v>
      </c>
      <c r="X27" s="71" t="e">
        <f>+#REF!</f>
        <v>#REF!</v>
      </c>
      <c r="Y27" s="77" t="e">
        <f aca="true" t="shared" si="9" ref="Y27:Y49">SUM(W27:X27)</f>
        <v>#REF!</v>
      </c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0</v>
      </c>
      <c r="G28" s="13">
        <v>0</v>
      </c>
      <c r="H28" s="13">
        <v>0</v>
      </c>
      <c r="I28" s="13">
        <v>0</v>
      </c>
      <c r="J28" s="13">
        <v>7999</v>
      </c>
      <c r="K28" s="13">
        <v>758214</v>
      </c>
      <c r="L28" s="13">
        <v>0</v>
      </c>
      <c r="M28" s="13">
        <v>11809</v>
      </c>
      <c r="N28" s="13">
        <v>0</v>
      </c>
      <c r="O28" s="13"/>
      <c r="P28" s="13">
        <v>0</v>
      </c>
      <c r="Q28" s="13">
        <v>0</v>
      </c>
      <c r="R28" s="13">
        <v>0</v>
      </c>
      <c r="S28" s="13">
        <v>61722</v>
      </c>
      <c r="T28" s="13"/>
      <c r="U28" s="13">
        <f t="shared" si="8"/>
        <v>839744</v>
      </c>
      <c r="V28" s="33"/>
      <c r="W28" s="79">
        <f t="shared" si="3"/>
        <v>778022</v>
      </c>
      <c r="Y28" s="77">
        <f t="shared" si="9"/>
        <v>778022</v>
      </c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78966</v>
      </c>
      <c r="G29" s="13"/>
      <c r="H29" s="13"/>
      <c r="I29" s="13"/>
      <c r="J29" s="13"/>
      <c r="K29" s="13">
        <v>891722</v>
      </c>
      <c r="L29" s="13"/>
      <c r="M29" s="13"/>
      <c r="N29" s="13"/>
      <c r="O29" s="13"/>
      <c r="P29" s="13"/>
      <c r="Q29" s="13">
        <v>723052</v>
      </c>
      <c r="R29" s="13">
        <v>138465</v>
      </c>
      <c r="S29" s="13"/>
      <c r="T29" s="13"/>
      <c r="U29" s="13">
        <f t="shared" si="8"/>
        <v>1832205</v>
      </c>
      <c r="V29" s="33"/>
      <c r="W29" s="79">
        <f t="shared" si="3"/>
        <v>1832205</v>
      </c>
      <c r="X29" s="33"/>
      <c r="Y29" s="77">
        <f t="shared" si="9"/>
        <v>1832205</v>
      </c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75439</v>
      </c>
      <c r="G30" s="13">
        <v>69661</v>
      </c>
      <c r="H30" s="13">
        <v>68517</v>
      </c>
      <c r="I30" s="13">
        <v>172672</v>
      </c>
      <c r="J30" s="13">
        <v>94126</v>
      </c>
      <c r="K30" s="13">
        <v>483318</v>
      </c>
      <c r="L30" s="13">
        <v>104124</v>
      </c>
      <c r="M30" s="13">
        <v>45908</v>
      </c>
      <c r="N30" s="13">
        <v>2385907</v>
      </c>
      <c r="O30" s="13">
        <v>30347</v>
      </c>
      <c r="P30" s="13">
        <v>165163</v>
      </c>
      <c r="Q30" s="13">
        <v>63727</v>
      </c>
      <c r="R30" s="13">
        <v>113508</v>
      </c>
      <c r="S30" s="13">
        <v>10225</v>
      </c>
      <c r="T30" s="13"/>
      <c r="U30" s="13">
        <f t="shared" si="8"/>
        <v>3882642</v>
      </c>
      <c r="V30" s="33"/>
      <c r="W30" s="79">
        <f t="shared" si="3"/>
        <v>3872417</v>
      </c>
      <c r="X30" s="33"/>
      <c r="Y30" s="77">
        <f t="shared" si="9"/>
        <v>3872417</v>
      </c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>
        <v>68632</v>
      </c>
      <c r="J31" s="13">
        <v>0</v>
      </c>
      <c r="K31" s="13">
        <v>38919</v>
      </c>
      <c r="L31" s="13"/>
      <c r="M31" s="13"/>
      <c r="N31" s="13"/>
      <c r="O31" s="13"/>
      <c r="P31" s="13"/>
      <c r="Q31" s="13">
        <v>0</v>
      </c>
      <c r="R31" s="13"/>
      <c r="S31" s="13"/>
      <c r="T31" s="13"/>
      <c r="U31" s="13">
        <f t="shared" si="8"/>
        <v>107551</v>
      </c>
      <c r="V31" s="33"/>
      <c r="W31" s="79">
        <f t="shared" si="3"/>
        <v>107551</v>
      </c>
      <c r="X31" s="33"/>
      <c r="Y31" s="77">
        <f t="shared" si="9"/>
        <v>107551</v>
      </c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10" ref="F32:R32">SUM(F33:F39)</f>
        <v>45095</v>
      </c>
      <c r="G32" s="13">
        <f t="shared" si="10"/>
        <v>71390</v>
      </c>
      <c r="H32" s="13">
        <f t="shared" si="10"/>
        <v>137188</v>
      </c>
      <c r="I32" s="13">
        <f t="shared" si="10"/>
        <v>107372</v>
      </c>
      <c r="J32" s="13">
        <f t="shared" si="10"/>
        <v>128859</v>
      </c>
      <c r="K32" s="13">
        <f t="shared" si="10"/>
        <v>4832662</v>
      </c>
      <c r="L32" s="13">
        <f t="shared" si="10"/>
        <v>2902086</v>
      </c>
      <c r="M32" s="13">
        <f>SUM(M33:M40)</f>
        <v>103404</v>
      </c>
      <c r="N32" s="13">
        <f t="shared" si="10"/>
        <v>42750</v>
      </c>
      <c r="O32" s="13">
        <f>SUM(O33:O39)</f>
        <v>160447</v>
      </c>
      <c r="P32" s="13">
        <f t="shared" si="10"/>
        <v>1242261</v>
      </c>
      <c r="Q32" s="13">
        <f>SUM(Q33:Q39)</f>
        <v>34888</v>
      </c>
      <c r="R32" s="13">
        <f t="shared" si="10"/>
        <v>275828</v>
      </c>
      <c r="S32" s="13">
        <f>SUM(S33:S39)</f>
        <v>91270</v>
      </c>
      <c r="T32" s="13">
        <f>SUM(T33:T39)</f>
        <v>105279</v>
      </c>
      <c r="U32" s="13">
        <f>SUM(U33:U40)</f>
        <v>10280779</v>
      </c>
      <c r="V32" s="7"/>
      <c r="W32" s="70">
        <f t="shared" si="3"/>
        <v>10084230</v>
      </c>
      <c r="X32" s="71" t="e">
        <f>+#REF!</f>
        <v>#REF!</v>
      </c>
      <c r="Y32" s="77" t="e">
        <f t="shared" si="9"/>
        <v>#REF!</v>
      </c>
      <c r="Z32" s="33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>
        <v>1600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11" ref="U33:U41">SUM(F33:T33)</f>
        <v>1600</v>
      </c>
      <c r="V33" s="33"/>
      <c r="W33" s="79">
        <f t="shared" si="3"/>
        <v>1600</v>
      </c>
      <c r="X33" s="33"/>
      <c r="Y33" s="77">
        <f t="shared" si="9"/>
        <v>1600</v>
      </c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>
        <v>446613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11"/>
        <v>446613</v>
      </c>
      <c r="V34" s="33"/>
      <c r="W34" s="79">
        <f t="shared" si="3"/>
        <v>446613</v>
      </c>
      <c r="X34" s="33"/>
      <c r="Y34" s="77">
        <f t="shared" si="9"/>
        <v>446613</v>
      </c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/>
      <c r="J35" s="13"/>
      <c r="K35" s="13">
        <v>948727</v>
      </c>
      <c r="L35" s="13">
        <v>2855364</v>
      </c>
      <c r="M35" s="13"/>
      <c r="N35" s="13"/>
      <c r="O35" s="13"/>
      <c r="P35" s="13">
        <v>18536</v>
      </c>
      <c r="Q35" s="13"/>
      <c r="R35" s="13"/>
      <c r="S35" s="13"/>
      <c r="T35" s="13"/>
      <c r="U35" s="13">
        <f t="shared" si="11"/>
        <v>3822627</v>
      </c>
      <c r="V35" s="33"/>
      <c r="W35" s="79">
        <f t="shared" si="3"/>
        <v>3822627</v>
      </c>
      <c r="X35" s="33"/>
      <c r="Y35" s="77">
        <f t="shared" si="9"/>
        <v>3822627</v>
      </c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>
        <v>31406</v>
      </c>
      <c r="L36" s="13"/>
      <c r="M36" s="13"/>
      <c r="N36" s="13"/>
      <c r="O36" s="13">
        <v>26442</v>
      </c>
      <c r="P36" s="13"/>
      <c r="Q36" s="13"/>
      <c r="R36" s="13"/>
      <c r="S36" s="13">
        <v>3170</v>
      </c>
      <c r="T36" s="13"/>
      <c r="U36" s="13">
        <f t="shared" si="11"/>
        <v>61018</v>
      </c>
      <c r="V36" s="33"/>
      <c r="W36" s="79">
        <f t="shared" si="3"/>
        <v>57848</v>
      </c>
      <c r="X36" s="33"/>
      <c r="Y36" s="77">
        <f t="shared" si="9"/>
        <v>57848</v>
      </c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/>
      <c r="H37" s="13">
        <v>3580</v>
      </c>
      <c r="I37" s="13"/>
      <c r="J37" s="13"/>
      <c r="K37" s="13">
        <v>2854726</v>
      </c>
      <c r="L37" s="13"/>
      <c r="M37" s="13">
        <v>53428</v>
      </c>
      <c r="N37" s="13">
        <v>2142</v>
      </c>
      <c r="O37" s="13"/>
      <c r="P37" s="13">
        <v>381662</v>
      </c>
      <c r="Q37" s="13"/>
      <c r="R37" s="13"/>
      <c r="S37" s="13">
        <v>61350</v>
      </c>
      <c r="T37" s="13"/>
      <c r="U37" s="13">
        <f t="shared" si="11"/>
        <v>3356888</v>
      </c>
      <c r="V37" s="33"/>
      <c r="W37" s="79">
        <f t="shared" si="3"/>
        <v>3295538</v>
      </c>
      <c r="X37" s="33"/>
      <c r="Y37" s="77">
        <f t="shared" si="9"/>
        <v>3295538</v>
      </c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16030</v>
      </c>
      <c r="G38" s="13">
        <v>49896</v>
      </c>
      <c r="H38" s="13">
        <v>51955</v>
      </c>
      <c r="I38" s="13">
        <v>60839</v>
      </c>
      <c r="J38" s="13">
        <v>49422</v>
      </c>
      <c r="K38" s="13">
        <v>121953</v>
      </c>
      <c r="L38" s="13">
        <v>17641</v>
      </c>
      <c r="M38" s="13">
        <v>27811</v>
      </c>
      <c r="N38" s="13">
        <v>19958</v>
      </c>
      <c r="O38" s="13">
        <v>48385</v>
      </c>
      <c r="P38" s="13">
        <v>123920</v>
      </c>
      <c r="Q38" s="13">
        <v>17228</v>
      </c>
      <c r="R38" s="13">
        <v>64418</v>
      </c>
      <c r="S38" s="13">
        <v>12590</v>
      </c>
      <c r="T38" s="13">
        <v>58533</v>
      </c>
      <c r="U38" s="13">
        <f t="shared" si="11"/>
        <v>740579</v>
      </c>
      <c r="V38" s="33"/>
      <c r="W38" s="79">
        <f t="shared" si="3"/>
        <v>669456</v>
      </c>
      <c r="X38" s="33"/>
      <c r="Y38" s="77">
        <f t="shared" si="9"/>
        <v>669456</v>
      </c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29065</v>
      </c>
      <c r="G39" s="13">
        <v>21494</v>
      </c>
      <c r="H39" s="13">
        <v>81653</v>
      </c>
      <c r="I39" s="13">
        <v>46533</v>
      </c>
      <c r="J39" s="13">
        <v>79437</v>
      </c>
      <c r="K39" s="13">
        <v>427637</v>
      </c>
      <c r="L39" s="13">
        <v>29081</v>
      </c>
      <c r="M39" s="13">
        <v>22165</v>
      </c>
      <c r="N39" s="13">
        <v>20650</v>
      </c>
      <c r="O39" s="13">
        <v>85620</v>
      </c>
      <c r="P39" s="13">
        <v>718143</v>
      </c>
      <c r="Q39" s="13">
        <v>17660</v>
      </c>
      <c r="R39" s="13">
        <v>211410</v>
      </c>
      <c r="S39" s="13">
        <v>14160</v>
      </c>
      <c r="T39" s="13">
        <v>46746</v>
      </c>
      <c r="U39" s="13">
        <f t="shared" si="11"/>
        <v>1851454</v>
      </c>
      <c r="V39" s="33"/>
      <c r="W39" s="79">
        <f t="shared" si="3"/>
        <v>1790548</v>
      </c>
      <c r="X39" s="33"/>
      <c r="Y39" s="77">
        <f t="shared" si="9"/>
        <v>1790548</v>
      </c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11"/>
        <v>0</v>
      </c>
      <c r="V40" s="33"/>
      <c r="W40" s="5"/>
      <c r="X40" s="33"/>
      <c r="Y40" s="77">
        <f t="shared" si="9"/>
        <v>0</v>
      </c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>
        <v>3610416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11"/>
        <v>3610416</v>
      </c>
      <c r="V41" s="33"/>
      <c r="W41" s="79">
        <f t="shared" si="3"/>
        <v>3610416</v>
      </c>
      <c r="X41" s="33"/>
      <c r="Y41" s="77">
        <f t="shared" si="9"/>
        <v>3610416</v>
      </c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 aca="true" t="shared" si="12" ref="F42:P42">SUM(F43,F44,F45)</f>
        <v>60619</v>
      </c>
      <c r="G42" s="15">
        <f t="shared" si="12"/>
        <v>0</v>
      </c>
      <c r="H42" s="15">
        <f t="shared" si="12"/>
        <v>0</v>
      </c>
      <c r="I42" s="15">
        <f t="shared" si="12"/>
        <v>11904427</v>
      </c>
      <c r="J42" s="15">
        <f t="shared" si="12"/>
        <v>133918279</v>
      </c>
      <c r="K42" s="15">
        <f t="shared" si="12"/>
        <v>1035718353</v>
      </c>
      <c r="L42" s="15">
        <f t="shared" si="12"/>
        <v>73670723</v>
      </c>
      <c r="M42" s="15">
        <f t="shared" si="12"/>
        <v>60144148</v>
      </c>
      <c r="N42" s="15">
        <f t="shared" si="12"/>
        <v>197049</v>
      </c>
      <c r="O42" s="15">
        <f t="shared" si="12"/>
        <v>160995572</v>
      </c>
      <c r="P42" s="15">
        <f t="shared" si="12"/>
        <v>0</v>
      </c>
      <c r="Q42" s="15">
        <f>SUM(Q43,Q44,Q45)</f>
        <v>470555831</v>
      </c>
      <c r="R42" s="15">
        <f>SUM(R43,R44,R45)</f>
        <v>5224853</v>
      </c>
      <c r="S42" s="15">
        <f>SUM(S43,S44,S45)</f>
        <v>134564</v>
      </c>
      <c r="T42" s="15">
        <f>SUM(T43,T44,T45)</f>
        <v>102250</v>
      </c>
      <c r="U42" s="62">
        <f>SUM(U43,U44,U45)</f>
        <v>1952626668</v>
      </c>
      <c r="V42" s="2"/>
      <c r="W42" s="70">
        <f t="shared" si="3"/>
        <v>1952389854</v>
      </c>
      <c r="X42" s="71" t="e">
        <f>+#REF!</f>
        <v>#REF!</v>
      </c>
      <c r="Y42" s="77" t="e">
        <f t="shared" si="9"/>
        <v>#REF!</v>
      </c>
      <c r="Z42" s="68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60619</v>
      </c>
      <c r="G43" s="13"/>
      <c r="H43" s="13"/>
      <c r="I43" s="13">
        <v>633650</v>
      </c>
      <c r="J43" s="13">
        <v>1001839</v>
      </c>
      <c r="K43" s="13">
        <v>2533453</v>
      </c>
      <c r="L43" s="13">
        <v>163017</v>
      </c>
      <c r="M43" s="13">
        <v>1310341</v>
      </c>
      <c r="N43" s="13">
        <v>197049</v>
      </c>
      <c r="O43" s="13"/>
      <c r="P43" s="13"/>
      <c r="Q43" s="13"/>
      <c r="R43" s="13">
        <v>1606458</v>
      </c>
      <c r="S43" s="13"/>
      <c r="T43" s="13"/>
      <c r="U43" s="13">
        <f aca="true" t="shared" si="13" ref="U43:U49">SUM(F43:T43)</f>
        <v>7506426</v>
      </c>
      <c r="V43" s="33"/>
      <c r="W43" s="79">
        <f t="shared" si="3"/>
        <v>7506426</v>
      </c>
      <c r="X43" s="33"/>
      <c r="Y43" s="77">
        <f t="shared" si="9"/>
        <v>7506426</v>
      </c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11270777</v>
      </c>
      <c r="J44" s="13">
        <v>132916440</v>
      </c>
      <c r="K44" s="13">
        <v>1033184900</v>
      </c>
      <c r="L44" s="13">
        <v>73507706</v>
      </c>
      <c r="M44" s="13">
        <v>58833807</v>
      </c>
      <c r="N44" s="13"/>
      <c r="O44" s="13">
        <v>160995572</v>
      </c>
      <c r="P44" s="13"/>
      <c r="Q44" s="13">
        <v>470555831</v>
      </c>
      <c r="R44" s="13">
        <v>3618395</v>
      </c>
      <c r="S44" s="13">
        <v>134564</v>
      </c>
      <c r="T44" s="13">
        <v>102250</v>
      </c>
      <c r="U44" s="13">
        <f t="shared" si="13"/>
        <v>1945120242</v>
      </c>
      <c r="V44" s="33"/>
      <c r="W44" s="79">
        <f t="shared" si="3"/>
        <v>1944883428</v>
      </c>
      <c r="X44" s="33"/>
      <c r="Y44" s="77">
        <f t="shared" si="9"/>
        <v>1944883428</v>
      </c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3"/>
        <v>0</v>
      </c>
      <c r="V45" s="33"/>
      <c r="W45" s="5">
        <f t="shared" si="3"/>
        <v>0</v>
      </c>
      <c r="X45" s="33"/>
      <c r="Y45" s="77">
        <f t="shared" si="9"/>
        <v>0</v>
      </c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>
        <v>12397810</v>
      </c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3"/>
        <v>12397810</v>
      </c>
      <c r="V46" s="33"/>
      <c r="W46" s="5">
        <f t="shared" si="3"/>
        <v>12397810</v>
      </c>
      <c r="X46" s="33"/>
      <c r="Y46" s="77">
        <f t="shared" si="9"/>
        <v>12397810</v>
      </c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393501528</v>
      </c>
      <c r="R47" s="13"/>
      <c r="S47" s="13"/>
      <c r="T47" s="13"/>
      <c r="U47" s="13">
        <f t="shared" si="13"/>
        <v>393501528</v>
      </c>
      <c r="V47" s="33"/>
      <c r="W47" s="79">
        <f t="shared" si="3"/>
        <v>393501528</v>
      </c>
      <c r="X47" s="33"/>
      <c r="Y47" s="77">
        <f t="shared" si="9"/>
        <v>393501528</v>
      </c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132890</v>
      </c>
      <c r="G48" s="13">
        <v>34230</v>
      </c>
      <c r="H48" s="13">
        <v>76670</v>
      </c>
      <c r="I48" s="13">
        <v>1765463</v>
      </c>
      <c r="J48" s="13">
        <v>22887375</v>
      </c>
      <c r="K48" s="13">
        <v>79095723</v>
      </c>
      <c r="L48" s="13">
        <v>5430410</v>
      </c>
      <c r="M48" s="13">
        <v>10590248</v>
      </c>
      <c r="N48" s="13">
        <v>104573</v>
      </c>
      <c r="O48" s="13">
        <v>20275110</v>
      </c>
      <c r="P48" s="13">
        <v>1253480</v>
      </c>
      <c r="Q48" s="13">
        <v>23591208</v>
      </c>
      <c r="R48" s="13">
        <v>1937770</v>
      </c>
      <c r="S48" s="13">
        <v>45228</v>
      </c>
      <c r="T48" s="13">
        <v>1052093</v>
      </c>
      <c r="U48" s="13">
        <f t="shared" si="13"/>
        <v>168272471</v>
      </c>
      <c r="V48" s="33"/>
      <c r="W48" s="79">
        <f t="shared" si="3"/>
        <v>167175150</v>
      </c>
      <c r="X48" s="33"/>
      <c r="Y48" s="77">
        <f t="shared" si="9"/>
        <v>167175150</v>
      </c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5000</v>
      </c>
      <c r="G49" s="15">
        <v>2000</v>
      </c>
      <c r="H49" s="15">
        <v>3000</v>
      </c>
      <c r="I49" s="15">
        <v>10000</v>
      </c>
      <c r="J49" s="15">
        <v>10000</v>
      </c>
      <c r="K49" s="15">
        <v>100000</v>
      </c>
      <c r="L49" s="15">
        <v>10000</v>
      </c>
      <c r="M49" s="15">
        <v>10000</v>
      </c>
      <c r="N49" s="15">
        <v>10000</v>
      </c>
      <c r="O49" s="15">
        <v>10000</v>
      </c>
      <c r="P49" s="15">
        <v>10000</v>
      </c>
      <c r="Q49" s="15">
        <v>9999</v>
      </c>
      <c r="R49" s="15">
        <v>10000</v>
      </c>
      <c r="S49" s="15">
        <v>5000</v>
      </c>
      <c r="T49" s="15">
        <v>10000</v>
      </c>
      <c r="U49" s="15">
        <f t="shared" si="13"/>
        <v>214999</v>
      </c>
      <c r="V49" s="33"/>
      <c r="W49" s="79">
        <f t="shared" si="3"/>
        <v>199999</v>
      </c>
      <c r="X49" s="33"/>
      <c r="Y49" s="77">
        <f t="shared" si="9"/>
        <v>199999</v>
      </c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7"/>
      <c r="Y50" s="78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78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78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78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78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78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78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78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78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78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78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78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78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78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78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78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78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78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78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78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78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78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78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78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78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78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78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78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78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78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78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78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78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78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78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78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78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78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78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78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78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78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78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78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78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78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78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78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78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78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78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78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78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78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78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35433070866141736" right="0" top="0.7086614173228347" bottom="0.35433070866141736" header="0.31496062992125984" footer="0.31496062992125984"/>
  <pageSetup fitToHeight="0"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11"/>
  <sheetViews>
    <sheetView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L19" sqref="L19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00390625" style="17" customWidth="1"/>
    <col min="21" max="21" width="18.1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3" width="9.625" style="1" hidden="1" customWidth="1"/>
    <col min="34" max="34" width="0" style="1" hidden="1" customWidth="1"/>
    <col min="35" max="16384" width="9.625" style="1" customWidth="1"/>
  </cols>
  <sheetData>
    <row r="1" spans="4:18" ht="18" customHeight="1">
      <c r="D1" s="61">
        <v>1000</v>
      </c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85" t="s">
        <v>109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7" t="s">
        <v>104</v>
      </c>
      <c r="L3" s="87"/>
      <c r="M3" s="87"/>
      <c r="N3" s="87"/>
      <c r="O3" s="87"/>
      <c r="P3" s="43"/>
      <c r="Q3" s="43"/>
      <c r="R3" s="43"/>
      <c r="S3" s="43"/>
      <c r="T3" s="43"/>
      <c r="U3" s="9"/>
    </row>
    <row r="4" spans="2:24" ht="18" customHeight="1">
      <c r="B4" s="44"/>
      <c r="S4" s="21"/>
      <c r="T4" s="21"/>
      <c r="U4" s="21"/>
      <c r="V4" s="17"/>
      <c r="W4" s="17"/>
      <c r="X4" s="17"/>
    </row>
    <row r="5" spans="2:24" ht="18" customHeight="1">
      <c r="B5" s="44"/>
      <c r="S5" s="21"/>
      <c r="T5" s="21"/>
      <c r="U5" s="21"/>
      <c r="V5" s="17"/>
      <c r="W5" s="17"/>
      <c r="X5" s="17"/>
    </row>
    <row r="6" s="17" customFormat="1" ht="18" customHeight="1">
      <c r="B6" s="36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30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Z8" s="57" t="s">
        <v>106</v>
      </c>
      <c r="AD8" s="17">
        <v>1000</v>
      </c>
    </row>
    <row r="9" spans="1:32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5753240.842</v>
      </c>
      <c r="G9" s="55">
        <f t="shared" si="0"/>
        <v>2617517.636</v>
      </c>
      <c r="H9" s="55">
        <f t="shared" si="0"/>
        <v>7003111.376999999</v>
      </c>
      <c r="I9" s="55">
        <f t="shared" si="0"/>
        <v>13612616.223000001</v>
      </c>
      <c r="J9" s="55">
        <f t="shared" si="0"/>
        <v>89899843.58399999</v>
      </c>
      <c r="K9" s="55">
        <f t="shared" si="0"/>
        <v>805797928.8269999</v>
      </c>
      <c r="L9" s="55">
        <f t="shared" si="0"/>
        <v>61696170.452</v>
      </c>
      <c r="M9" s="55">
        <f t="shared" si="0"/>
        <v>67604037.37699999</v>
      </c>
      <c r="N9" s="55">
        <f t="shared" si="0"/>
        <v>-14010950.223000001</v>
      </c>
      <c r="O9" s="55">
        <f t="shared" si="0"/>
        <v>88947281.73099999</v>
      </c>
      <c r="P9" s="55">
        <f t="shared" si="0"/>
        <v>19029111.846000005</v>
      </c>
      <c r="Q9" s="55">
        <f>SUM(Q11,Q12,Q13,Q14,Q19,Q20,Q21,Q22,Q23,Q24,Q10)</f>
        <v>637916051.6539999</v>
      </c>
      <c r="R9" s="55">
        <f t="shared" si="0"/>
        <v>16073897.798000002</v>
      </c>
      <c r="S9" s="55">
        <f t="shared" si="0"/>
        <v>1815224</v>
      </c>
      <c r="T9" s="55">
        <f t="shared" si="0"/>
        <v>10185354</v>
      </c>
      <c r="U9" s="55">
        <f>SUM(U11,U12,U13,U14,U19,U20,U21,U22,U24,U10,U23)</f>
        <v>1813940437.124</v>
      </c>
      <c r="V9" s="56"/>
      <c r="W9" s="56">
        <f>SUM(W11,W10,W12,W13,W14,W19,W20,W21,W22,W24,W23)</f>
        <v>1801939859.124</v>
      </c>
      <c r="X9" s="57"/>
      <c r="Y9" s="56" t="e">
        <f>SUM(Y11,Y10,Y12,Y13,Y14,Y19,Y20,Y21,Y22,Y24,Y23)</f>
        <v>#REF!</v>
      </c>
      <c r="Z9" s="33" t="e">
        <f aca="true" t="shared" si="1" ref="Z9:Z49">+W9+Y9</f>
        <v>#REF!</v>
      </c>
      <c r="AA9" s="57"/>
      <c r="AB9" s="57"/>
      <c r="AC9" s="57" t="e">
        <f>+(U9-S9-T9)+#REF!</f>
        <v>#REF!</v>
      </c>
      <c r="AD9" s="57"/>
      <c r="AE9" s="57"/>
      <c r="AF9" s="57"/>
    </row>
    <row r="10" spans="1:32" s="19" customFormat="1" ht="22.5" customHeight="1">
      <c r="A10" s="32"/>
      <c r="B10" s="30" t="s">
        <v>37</v>
      </c>
      <c r="D10" s="31" t="s">
        <v>14</v>
      </c>
      <c r="F10" s="13">
        <f>'EJEC NO IMPRIMIR'!F10/'EJEC REGULAR'!$D$1</f>
        <v>0</v>
      </c>
      <c r="G10" s="13">
        <f>'EJEC NO IMPRIMIR'!G10/'EJEC REGULAR'!$D$1</f>
        <v>0</v>
      </c>
      <c r="H10" s="13">
        <f>'EJEC NO IMPRIMIR'!H10/'EJEC REGULAR'!$D$1</f>
        <v>0</v>
      </c>
      <c r="I10" s="13">
        <f>'EJEC NO IMPRIMIR'!I10/'EJEC REGULAR'!$D$1</f>
        <v>120000</v>
      </c>
      <c r="J10" s="13">
        <f>'EJEC NO IMPRIMIR'!J10/'EJEC REGULAR'!$D$1</f>
        <v>0</v>
      </c>
      <c r="K10" s="13">
        <f>'EJEC NO IMPRIMIR'!K10/'EJEC REGULAR'!$D$1</f>
        <v>0</v>
      </c>
      <c r="L10" s="13">
        <f>'EJEC NO IMPRIMIR'!L10/'EJEC REGULAR'!$D$1</f>
        <v>0</v>
      </c>
      <c r="M10" s="13">
        <f>'EJEC NO IMPRIMIR'!M10/'EJEC REGULAR'!$D$1</f>
        <v>0</v>
      </c>
      <c r="N10" s="13">
        <f>'EJEC NO IMPRIMIR'!N10/'EJEC REGULAR'!$D$1</f>
        <v>0</v>
      </c>
      <c r="O10" s="13">
        <f>'EJEC NO IMPRIMIR'!O10/'EJEC REGULAR'!$D$1</f>
        <v>0</v>
      </c>
      <c r="P10" s="13">
        <f>'EJEC NO IMPRIMIR'!P10/'EJEC REGULAR'!$D$1</f>
        <v>0</v>
      </c>
      <c r="Q10" s="13">
        <f>'EJEC NO IMPRIMIR'!Q10/'EJEC REGULAR'!$D$1</f>
        <v>0</v>
      </c>
      <c r="R10" s="13">
        <f>'EJEC NO IMPRIMIR'!R10/'EJEC REGULAR'!$D$1</f>
        <v>0</v>
      </c>
      <c r="S10" s="13">
        <f>'EJEC NO IMPRIMIR'!S10/'EJEC REGULAR'!$D$1</f>
        <v>455147</v>
      </c>
      <c r="T10" s="13">
        <f>'EJEC NO IMPRIMIR'!T10/'EJEC REGULAR'!$D$1</f>
        <v>0</v>
      </c>
      <c r="U10" s="13">
        <f>SUM(F10:T10)</f>
        <v>575147</v>
      </c>
      <c r="V10" s="33"/>
      <c r="W10" s="5">
        <f>+U10-T10-S10</f>
        <v>120000</v>
      </c>
      <c r="X10" s="33"/>
      <c r="Y10" s="33"/>
      <c r="Z10" s="33">
        <f>+W10+Y10</f>
        <v>120000</v>
      </c>
      <c r="AA10" s="33"/>
      <c r="AB10" s="33"/>
      <c r="AC10" s="33"/>
      <c r="AD10" s="33"/>
      <c r="AE10" s="33"/>
      <c r="AF10" s="33"/>
    </row>
    <row r="11" spans="1:32" s="19" customFormat="1" ht="22.5" customHeight="1">
      <c r="A11" s="32"/>
      <c r="B11" s="30" t="s">
        <v>21</v>
      </c>
      <c r="D11" s="31" t="s">
        <v>22</v>
      </c>
      <c r="F11" s="13">
        <f>'EJEC NO IMPRIMIR'!F11/'EJEC REGULAR'!$D$1</f>
        <v>1337.075</v>
      </c>
      <c r="G11" s="13">
        <f>'EJEC NO IMPRIMIR'!G11/'EJEC REGULAR'!$D$1</f>
        <v>642.13</v>
      </c>
      <c r="H11" s="13">
        <f>'EJEC NO IMPRIMIR'!H11/'EJEC REGULAR'!$D$1</f>
        <v>7225.98</v>
      </c>
      <c r="I11" s="13">
        <f>'EJEC NO IMPRIMIR'!I11/'EJEC REGULAR'!$D$1</f>
        <v>19384.192</v>
      </c>
      <c r="J11" s="13">
        <f>'EJEC NO IMPRIMIR'!J11/'EJEC REGULAR'!$D$1</f>
        <v>10865.367</v>
      </c>
      <c r="K11" s="13">
        <f>'EJEC NO IMPRIMIR'!K11/'EJEC REGULAR'!$D$1</f>
        <v>110019.225</v>
      </c>
      <c r="L11" s="13">
        <f>'EJEC NO IMPRIMIR'!L11/'EJEC REGULAR'!$D$1</f>
        <v>6084.146</v>
      </c>
      <c r="M11" s="13">
        <f>'EJEC NO IMPRIMIR'!M11/'EJEC REGULAR'!$D$1</f>
        <v>4959.228</v>
      </c>
      <c r="N11" s="13">
        <f>'EJEC NO IMPRIMIR'!N11/'EJEC REGULAR'!$D$1</f>
        <v>1904.755</v>
      </c>
      <c r="O11" s="13">
        <f>'EJEC NO IMPRIMIR'!O11/'EJEC REGULAR'!$D$1</f>
        <v>1173.038</v>
      </c>
      <c r="P11" s="13">
        <f>'EJEC NO IMPRIMIR'!P11/'EJEC REGULAR'!$D$1</f>
        <v>13950.511</v>
      </c>
      <c r="Q11" s="13">
        <f>'EJEC NO IMPRIMIR'!Q11/'EJEC REGULAR'!$D$1</f>
        <v>0</v>
      </c>
      <c r="R11" s="13">
        <f>'EJEC NO IMPRIMIR'!R11/'EJEC REGULAR'!$D$1</f>
        <v>3711.16</v>
      </c>
      <c r="S11" s="13">
        <f>'EJEC NO IMPRIMIR'!S11/'EJEC REGULAR'!$D$1</f>
        <v>2107</v>
      </c>
      <c r="T11" s="13">
        <f>'EJEC NO IMPRIMIR'!T11/'EJEC REGULAR'!$D$1</f>
        <v>0</v>
      </c>
      <c r="U11" s="13">
        <f>SUM(F11:T11)</f>
        <v>183363.80700000003</v>
      </c>
      <c r="V11" s="33"/>
      <c r="W11" s="5">
        <f>+U11-T11-S11</f>
        <v>181256.80700000003</v>
      </c>
      <c r="X11" s="33"/>
      <c r="Y11" s="33"/>
      <c r="Z11" s="33">
        <f t="shared" si="1"/>
        <v>181256.80700000003</v>
      </c>
      <c r="AA11" s="33"/>
      <c r="AB11" s="33"/>
      <c r="AC11" s="33">
        <v>128095636</v>
      </c>
      <c r="AD11" s="33">
        <f>+AC11/$AD$8</f>
        <v>128095.636</v>
      </c>
      <c r="AE11" s="33">
        <f>+Z11-AD11</f>
        <v>53161.17100000003</v>
      </c>
      <c r="AF11" s="33"/>
    </row>
    <row r="12" spans="1:32" s="19" customFormat="1" ht="22.5" customHeight="1">
      <c r="A12" s="32"/>
      <c r="B12" s="30" t="s">
        <v>23</v>
      </c>
      <c r="D12" s="31" t="s">
        <v>24</v>
      </c>
      <c r="F12" s="13">
        <f>'EJEC NO IMPRIMIR'!F12/'EJEC REGULAR'!$D$1</f>
        <v>0</v>
      </c>
      <c r="G12" s="13">
        <f>'EJEC NO IMPRIMIR'!G12/'EJEC REGULAR'!$D$1</f>
        <v>0</v>
      </c>
      <c r="H12" s="13">
        <f>'EJEC NO IMPRIMIR'!H12/'EJEC REGULAR'!$D$1</f>
        <v>0</v>
      </c>
      <c r="I12" s="13">
        <f>'EJEC NO IMPRIMIR'!I12/'EJEC REGULAR'!$D$1</f>
        <v>110</v>
      </c>
      <c r="J12" s="13">
        <f>'EJEC NO IMPRIMIR'!J12/'EJEC REGULAR'!$D$1</f>
        <v>437936.771</v>
      </c>
      <c r="K12" s="13">
        <f>'EJEC NO IMPRIMIR'!K12/'EJEC REGULAR'!$D$1</f>
        <v>7961651.456</v>
      </c>
      <c r="L12" s="13">
        <f>'EJEC NO IMPRIMIR'!L12/'EJEC REGULAR'!$D$1</f>
        <v>0</v>
      </c>
      <c r="M12" s="13">
        <f>'EJEC NO IMPRIMIR'!M12/'EJEC REGULAR'!$D$1</f>
        <v>0</v>
      </c>
      <c r="N12" s="13">
        <f>'EJEC NO IMPRIMIR'!N12/'EJEC REGULAR'!$D$1</f>
        <v>0</v>
      </c>
      <c r="O12" s="13">
        <f>'EJEC NO IMPRIMIR'!O12/'EJEC REGULAR'!$D$1</f>
        <v>0</v>
      </c>
      <c r="P12" s="13">
        <f>'EJEC NO IMPRIMIR'!P12/'EJEC REGULAR'!$D$1</f>
        <v>0</v>
      </c>
      <c r="Q12" s="13">
        <f>'EJEC NO IMPRIMIR'!Q12/'EJEC REGULAR'!$D$1</f>
        <v>20632606.759</v>
      </c>
      <c r="R12" s="13">
        <f>'EJEC NO IMPRIMIR'!R12/'EJEC REGULAR'!$D$1</f>
        <v>2633.114</v>
      </c>
      <c r="S12" s="13">
        <f>'EJEC NO IMPRIMIR'!S12/'EJEC REGULAR'!$D$1</f>
        <v>230004</v>
      </c>
      <c r="T12" s="13">
        <f>'EJEC NO IMPRIMIR'!T12/'EJEC REGULAR'!$D$1</f>
        <v>0</v>
      </c>
      <c r="U12" s="13">
        <f>SUM(F12:T12)</f>
        <v>29264942.1</v>
      </c>
      <c r="V12" s="33"/>
      <c r="W12" s="5">
        <f>+U12-T12-S12</f>
        <v>29034938.1</v>
      </c>
      <c r="X12" s="33"/>
      <c r="Y12" s="33"/>
      <c r="Z12" s="33">
        <f t="shared" si="1"/>
        <v>29034938.1</v>
      </c>
      <c r="AA12" s="33"/>
      <c r="AB12" s="33"/>
      <c r="AC12" s="33">
        <v>23144149493</v>
      </c>
      <c r="AD12" s="33">
        <f aca="true" t="shared" si="2" ref="AD12:AD48">+AC12/$AD$8</f>
        <v>23144149.493</v>
      </c>
      <c r="AE12" s="33">
        <f aca="true" t="shared" si="3" ref="AE12:AE24">+Z12-AD12</f>
        <v>5890788.607000001</v>
      </c>
      <c r="AF12" s="33"/>
    </row>
    <row r="13" spans="1:32" s="19" customFormat="1" ht="22.5" customHeight="1">
      <c r="A13" s="32"/>
      <c r="B13" s="30" t="s">
        <v>25</v>
      </c>
      <c r="D13" s="31" t="s">
        <v>26</v>
      </c>
      <c r="F13" s="13">
        <f>'EJEC NO IMPRIMIR'!F13/'EJEC REGULAR'!$D$1</f>
        <v>266480.368</v>
      </c>
      <c r="G13" s="13">
        <f>'EJEC NO IMPRIMIR'!G13/'EJEC REGULAR'!$D$1</f>
        <v>111590.055</v>
      </c>
      <c r="H13" s="13">
        <f>'EJEC NO IMPRIMIR'!H13/'EJEC REGULAR'!$D$1</f>
        <v>278941.547</v>
      </c>
      <c r="I13" s="13">
        <f>'EJEC NO IMPRIMIR'!I13/'EJEC REGULAR'!$D$1</f>
        <v>428499.341</v>
      </c>
      <c r="J13" s="13">
        <f>'EJEC NO IMPRIMIR'!J13/'EJEC REGULAR'!$D$1</f>
        <v>799981.756</v>
      </c>
      <c r="K13" s="13">
        <f>'EJEC NO IMPRIMIR'!K13/'EJEC REGULAR'!$D$1</f>
        <v>7195788.12</v>
      </c>
      <c r="L13" s="13">
        <f>'EJEC NO IMPRIMIR'!L13/'EJEC REGULAR'!$D$1</f>
        <v>460574.718</v>
      </c>
      <c r="M13" s="13">
        <f>'EJEC NO IMPRIMIR'!M13/'EJEC REGULAR'!$D$1</f>
        <v>305496.741</v>
      </c>
      <c r="N13" s="13">
        <f>'EJEC NO IMPRIMIR'!N13/'EJEC REGULAR'!$D$1</f>
        <v>110201.797</v>
      </c>
      <c r="O13" s="13">
        <f>'EJEC NO IMPRIMIR'!O13/'EJEC REGULAR'!$D$1</f>
        <v>348839.76</v>
      </c>
      <c r="P13" s="13">
        <f>'EJEC NO IMPRIMIR'!P13/'EJEC REGULAR'!$D$1</f>
        <v>726707.409</v>
      </c>
      <c r="Q13" s="13">
        <f>'EJEC NO IMPRIMIR'!Q13/'EJEC REGULAR'!$D$1</f>
        <v>47406523.766</v>
      </c>
      <c r="R13" s="13">
        <f>'EJEC NO IMPRIMIR'!R13/'EJEC REGULAR'!$D$1</f>
        <v>425565.357</v>
      </c>
      <c r="S13" s="13">
        <f>'EJEC NO IMPRIMIR'!S13/'EJEC REGULAR'!$D$1</f>
        <v>50380</v>
      </c>
      <c r="T13" s="13">
        <f>'EJEC NO IMPRIMIR'!T13/'EJEC REGULAR'!$D$1</f>
        <v>139773</v>
      </c>
      <c r="U13" s="13">
        <f>SUM(F13:T13)</f>
        <v>59055343.73500001</v>
      </c>
      <c r="V13" s="33"/>
      <c r="W13" s="5">
        <f aca="true" t="shared" si="4" ref="W13:W49">+U13-T13-S13</f>
        <v>58865190.73500001</v>
      </c>
      <c r="X13" s="33"/>
      <c r="Y13" s="74" t="e">
        <f>+#REF!</f>
        <v>#REF!</v>
      </c>
      <c r="Z13" s="33" t="e">
        <f t="shared" si="1"/>
        <v>#REF!</v>
      </c>
      <c r="AA13" s="33"/>
      <c r="AB13" s="33"/>
      <c r="AC13" s="33">
        <v>33381115545</v>
      </c>
      <c r="AD13" s="33">
        <f t="shared" si="2"/>
        <v>33381115.545</v>
      </c>
      <c r="AE13" s="33" t="e">
        <f t="shared" si="3"/>
        <v>#REF!</v>
      </c>
      <c r="AF13" s="33"/>
    </row>
    <row r="14" spans="1:32" s="19" customFormat="1" ht="22.5" customHeight="1">
      <c r="A14" s="32"/>
      <c r="B14" s="30" t="s">
        <v>44</v>
      </c>
      <c r="D14" s="31" t="s">
        <v>2</v>
      </c>
      <c r="F14" s="13">
        <f>'EJEC NO IMPRIMIR'!F14/'EJEC REGULAR'!$D$1</f>
        <v>5183804</v>
      </c>
      <c r="G14" s="13">
        <f>'EJEC NO IMPRIMIR'!G14/'EJEC REGULAR'!$D$1</f>
        <v>2556478</v>
      </c>
      <c r="H14" s="13">
        <f>'EJEC NO IMPRIMIR'!H14/'EJEC REGULAR'!$D$1</f>
        <v>7035060</v>
      </c>
      <c r="I14" s="13">
        <f>'EJEC NO IMPRIMIR'!I14/'EJEC REGULAR'!$D$1</f>
        <v>10196489</v>
      </c>
      <c r="J14" s="13">
        <f>'EJEC NO IMPRIMIR'!J14/'EJEC REGULAR'!$D$1</f>
        <v>86940860</v>
      </c>
      <c r="K14" s="13">
        <f>'EJEC NO IMPRIMIR'!K14/'EJEC REGULAR'!$D$1</f>
        <v>728056664</v>
      </c>
      <c r="L14" s="13">
        <f>'EJEC NO IMPRIMIR'!L14/'EJEC REGULAR'!$D$1</f>
        <v>62792927</v>
      </c>
      <c r="M14" s="13">
        <f>'EJEC NO IMPRIMIR'!M14/'EJEC REGULAR'!$D$1</f>
        <v>63029116</v>
      </c>
      <c r="N14" s="13">
        <f>'EJEC NO IMPRIMIR'!N14/'EJEC REGULAR'!$D$1</f>
        <v>2556104</v>
      </c>
      <c r="O14" s="13">
        <f>'EJEC NO IMPRIMIR'!O14/'EJEC REGULAR'!$D$1</f>
        <v>96355745</v>
      </c>
      <c r="P14" s="13">
        <f>'EJEC NO IMPRIMIR'!P14/'EJEC REGULAR'!$D$1</f>
        <v>17562018.227</v>
      </c>
      <c r="Q14" s="13">
        <f>'EJEC NO IMPRIMIR'!Q14/'EJEC REGULAR'!$D$1</f>
        <v>214888425</v>
      </c>
      <c r="R14" s="13">
        <f>'EJEC NO IMPRIMIR'!R14/'EJEC REGULAR'!$D$1</f>
        <v>18124950</v>
      </c>
      <c r="S14" s="13">
        <f>'EJEC NO IMPRIMIR'!S14/'EJEC REGULAR'!$D$1</f>
        <v>865260</v>
      </c>
      <c r="T14" s="13">
        <f>'EJEC NO IMPRIMIR'!T14/'EJEC REGULAR'!$D$1</f>
        <v>10045581</v>
      </c>
      <c r="U14" s="13">
        <f>SUM(U15,U18)</f>
        <v>1326189481.227</v>
      </c>
      <c r="V14" s="33"/>
      <c r="W14" s="5">
        <f>+U14-T14-S14</f>
        <v>1315278640.227</v>
      </c>
      <c r="X14" s="33"/>
      <c r="Y14" s="33"/>
      <c r="Z14" s="33">
        <f t="shared" si="1"/>
        <v>1315278640.227</v>
      </c>
      <c r="AA14" s="33"/>
      <c r="AB14" s="33"/>
      <c r="AD14" s="33">
        <f t="shared" si="2"/>
        <v>0</v>
      </c>
      <c r="AE14" s="33">
        <f t="shared" si="3"/>
        <v>1315278640.227</v>
      </c>
      <c r="AF14" s="33"/>
    </row>
    <row r="15" spans="1:32" s="19" customFormat="1" ht="22.5" customHeight="1">
      <c r="A15" s="32"/>
      <c r="B15" s="30" t="s">
        <v>20</v>
      </c>
      <c r="D15" s="31" t="s">
        <v>45</v>
      </c>
      <c r="F15" s="13">
        <f>'EJEC NO IMPRIMIR'!F15/'EJEC REGULAR'!$D$1</f>
        <v>5183804</v>
      </c>
      <c r="G15" s="13">
        <f>'EJEC NO IMPRIMIR'!G15/'EJEC REGULAR'!$D$1</f>
        <v>2556478</v>
      </c>
      <c r="H15" s="13">
        <f>'EJEC NO IMPRIMIR'!H15/'EJEC REGULAR'!$D$1</f>
        <v>7035060</v>
      </c>
      <c r="I15" s="13">
        <f>'EJEC NO IMPRIMIR'!I15/'EJEC REGULAR'!$D$1</f>
        <v>10196489</v>
      </c>
      <c r="J15" s="13">
        <f>'EJEC NO IMPRIMIR'!J15/'EJEC REGULAR'!$D$1</f>
        <v>86940860</v>
      </c>
      <c r="K15" s="13">
        <f>'EJEC NO IMPRIMIR'!K15/'EJEC REGULAR'!$D$1</f>
        <v>728056664</v>
      </c>
      <c r="L15" s="13">
        <f>'EJEC NO IMPRIMIR'!L15/'EJEC REGULAR'!$D$1</f>
        <v>62792927</v>
      </c>
      <c r="M15" s="13">
        <f>'EJEC NO IMPRIMIR'!M15/'EJEC REGULAR'!$D$1</f>
        <v>63029116</v>
      </c>
      <c r="N15" s="13">
        <f>'EJEC NO IMPRIMIR'!N15/'EJEC REGULAR'!$D$1</f>
        <v>2556104</v>
      </c>
      <c r="O15" s="13">
        <f>'EJEC NO IMPRIMIR'!O15/'EJEC REGULAR'!$D$1</f>
        <v>96355745</v>
      </c>
      <c r="P15" s="13">
        <f>'EJEC NO IMPRIMIR'!P15/'EJEC REGULAR'!$D$1</f>
        <v>16866313</v>
      </c>
      <c r="Q15" s="13">
        <f>'EJEC NO IMPRIMIR'!Q15/'EJEC REGULAR'!$D$1</f>
        <v>214888425</v>
      </c>
      <c r="R15" s="13">
        <f>'EJEC NO IMPRIMIR'!R15/'EJEC REGULAR'!$D$1</f>
        <v>18124950</v>
      </c>
      <c r="S15" s="13">
        <f>'EJEC NO IMPRIMIR'!S15/'EJEC REGULAR'!$D$1</f>
        <v>865260</v>
      </c>
      <c r="T15" s="13">
        <f>'EJEC NO IMPRIMIR'!T15/'EJEC REGULAR'!$D$1</f>
        <v>10045581</v>
      </c>
      <c r="U15" s="13">
        <f>SUM(U16:U17)</f>
        <v>1325493776</v>
      </c>
      <c r="V15" s="33"/>
      <c r="W15" s="5">
        <f t="shared" si="4"/>
        <v>1314582935</v>
      </c>
      <c r="X15" s="33"/>
      <c r="Y15" s="33"/>
      <c r="Z15" s="33">
        <f t="shared" si="1"/>
        <v>1314582935</v>
      </c>
      <c r="AA15" s="33"/>
      <c r="AB15" s="33"/>
      <c r="AD15" s="33">
        <f t="shared" si="2"/>
        <v>0</v>
      </c>
      <c r="AE15" s="33">
        <f t="shared" si="3"/>
        <v>1314582935</v>
      </c>
      <c r="AF15" s="33"/>
    </row>
    <row r="16" spans="1:32" s="19" customFormat="1" ht="22.5" customHeight="1">
      <c r="A16" s="32"/>
      <c r="B16" s="30"/>
      <c r="D16" s="31" t="s">
        <v>3</v>
      </c>
      <c r="F16" s="13">
        <f>'EJEC NO IMPRIMIR'!F16/'EJEC REGULAR'!$D$1</f>
        <v>5084320</v>
      </c>
      <c r="G16" s="13">
        <f>'EJEC NO IMPRIMIR'!G16/'EJEC REGULAR'!$D$1</f>
        <v>2487253</v>
      </c>
      <c r="H16" s="13">
        <f>'EJEC NO IMPRIMIR'!H16/'EJEC REGULAR'!$D$1</f>
        <v>6865000</v>
      </c>
      <c r="I16" s="13">
        <f>'EJEC NO IMPRIMIR'!I16/'EJEC REGULAR'!$D$1</f>
        <v>8900000</v>
      </c>
      <c r="J16" s="13">
        <f>'EJEC NO IMPRIMIR'!J16/'EJEC REGULAR'!$D$1</f>
        <v>12600000</v>
      </c>
      <c r="K16" s="13">
        <f>'EJEC NO IMPRIMIR'!K16/'EJEC REGULAR'!$D$1</f>
        <v>88117457</v>
      </c>
      <c r="L16" s="13">
        <f>'EJEC NO IMPRIMIR'!L16/'EJEC REGULAR'!$D$1</f>
        <v>6437100</v>
      </c>
      <c r="M16" s="13">
        <f>'EJEC NO IMPRIMIR'!M16/'EJEC REGULAR'!$D$1</f>
        <v>4800000</v>
      </c>
      <c r="N16" s="13">
        <f>'EJEC NO IMPRIMIR'!N16/'EJEC REGULAR'!$D$1</f>
        <v>2258686</v>
      </c>
      <c r="O16" s="13">
        <f>'EJEC NO IMPRIMIR'!O16/'EJEC REGULAR'!$D$1</f>
        <v>5059581</v>
      </c>
      <c r="P16" s="13">
        <f>'EJEC NO IMPRIMIR'!P16/'EJEC REGULAR'!$D$1</f>
        <v>12896269</v>
      </c>
      <c r="Q16" s="13">
        <f>'EJEC NO IMPRIMIR'!Q16/'EJEC REGULAR'!$D$1</f>
        <v>9524419</v>
      </c>
      <c r="R16" s="13">
        <f>'EJEC NO IMPRIMIR'!R16/'EJEC REGULAR'!$D$1</f>
        <v>11460000</v>
      </c>
      <c r="S16" s="13">
        <f>'EJEC NO IMPRIMIR'!S16/'EJEC REGULAR'!$D$1</f>
        <v>752000</v>
      </c>
      <c r="T16" s="13">
        <f>'EJEC NO IMPRIMIR'!T16/'EJEC REGULAR'!$D$1</f>
        <v>6530217</v>
      </c>
      <c r="U16" s="13">
        <f aca="true" t="shared" si="5" ref="U16:U24">SUM(F16:T16)</f>
        <v>183772302</v>
      </c>
      <c r="V16" s="33"/>
      <c r="W16" s="5">
        <f t="shared" si="4"/>
        <v>176490085</v>
      </c>
      <c r="X16" s="33"/>
      <c r="Y16" s="33"/>
      <c r="Z16" s="33">
        <f t="shared" si="1"/>
        <v>176490085</v>
      </c>
      <c r="AA16" s="33"/>
      <c r="AB16" s="33"/>
      <c r="AC16" s="33">
        <v>122660085000</v>
      </c>
      <c r="AD16" s="33">
        <f t="shared" si="2"/>
        <v>122660085</v>
      </c>
      <c r="AE16" s="33">
        <f t="shared" si="3"/>
        <v>53830000</v>
      </c>
      <c r="AF16" s="33"/>
    </row>
    <row r="17" spans="1:32" s="19" customFormat="1" ht="22.5" customHeight="1">
      <c r="A17" s="32"/>
      <c r="B17" s="30"/>
      <c r="D17" s="31" t="s">
        <v>48</v>
      </c>
      <c r="F17" s="13">
        <f>'EJEC NO IMPRIMIR'!F17/'EJEC REGULAR'!$D$1</f>
        <v>99484</v>
      </c>
      <c r="G17" s="13">
        <f>'EJEC NO IMPRIMIR'!G17/'EJEC REGULAR'!$D$1</f>
        <v>69225</v>
      </c>
      <c r="H17" s="13">
        <f>'EJEC NO IMPRIMIR'!H17/'EJEC REGULAR'!$D$1</f>
        <v>170060</v>
      </c>
      <c r="I17" s="13">
        <f>'EJEC NO IMPRIMIR'!I17/'EJEC REGULAR'!$D$1</f>
        <v>1296489</v>
      </c>
      <c r="J17" s="13">
        <f>'EJEC NO IMPRIMIR'!J17/'EJEC REGULAR'!$D$1</f>
        <v>74340860</v>
      </c>
      <c r="K17" s="13">
        <f>'EJEC NO IMPRIMIR'!K17/'EJEC REGULAR'!$D$1</f>
        <v>639939207</v>
      </c>
      <c r="L17" s="13">
        <f>'EJEC NO IMPRIMIR'!L17/'EJEC REGULAR'!$D$1</f>
        <v>56355827</v>
      </c>
      <c r="M17" s="13">
        <f>'EJEC NO IMPRIMIR'!M17/'EJEC REGULAR'!$D$1</f>
        <v>58229116</v>
      </c>
      <c r="N17" s="13">
        <f>'EJEC NO IMPRIMIR'!N17/'EJEC REGULAR'!$D$1</f>
        <v>297418</v>
      </c>
      <c r="O17" s="13">
        <f>'EJEC NO IMPRIMIR'!O17/'EJEC REGULAR'!$D$1</f>
        <v>91296164</v>
      </c>
      <c r="P17" s="13">
        <f>'EJEC NO IMPRIMIR'!P17/'EJEC REGULAR'!$D$1</f>
        <v>3970044</v>
      </c>
      <c r="Q17" s="13">
        <f>'EJEC NO IMPRIMIR'!Q17/'EJEC REGULAR'!$D$1</f>
        <v>205364006</v>
      </c>
      <c r="R17" s="13">
        <f>'EJEC NO IMPRIMIR'!R17/'EJEC REGULAR'!$D$1</f>
        <v>6664950</v>
      </c>
      <c r="S17" s="13">
        <f>'EJEC NO IMPRIMIR'!S17/'EJEC REGULAR'!$D$1</f>
        <v>113260</v>
      </c>
      <c r="T17" s="13">
        <f>'EJEC NO IMPRIMIR'!T17/'EJEC REGULAR'!$D$1</f>
        <v>3515364</v>
      </c>
      <c r="U17" s="13">
        <f t="shared" si="5"/>
        <v>1141721474</v>
      </c>
      <c r="V17" s="33"/>
      <c r="W17" s="5">
        <f t="shared" si="4"/>
        <v>1138092850</v>
      </c>
      <c r="X17" s="33"/>
      <c r="Y17" s="33"/>
      <c r="Z17" s="33">
        <f t="shared" si="1"/>
        <v>1138092850</v>
      </c>
      <c r="AA17" s="33"/>
      <c r="AB17" s="82"/>
      <c r="AC17" s="82">
        <v>809032850000</v>
      </c>
      <c r="AD17" s="82">
        <f t="shared" si="2"/>
        <v>809032850</v>
      </c>
      <c r="AE17" s="82">
        <f t="shared" si="3"/>
        <v>329060000</v>
      </c>
      <c r="AF17" s="82"/>
    </row>
    <row r="18" spans="1:32" s="19" customFormat="1" ht="22.5" customHeight="1">
      <c r="A18" s="32"/>
      <c r="B18" s="30" t="s">
        <v>31</v>
      </c>
      <c r="D18" s="31" t="s">
        <v>46</v>
      </c>
      <c r="F18" s="13">
        <f>'EJEC NO IMPRIMIR'!F18/'EJEC REGULAR'!$D$1</f>
        <v>0</v>
      </c>
      <c r="G18" s="13">
        <f>'EJEC NO IMPRIMIR'!G18/'EJEC REGULAR'!$D$1</f>
        <v>0</v>
      </c>
      <c r="H18" s="13">
        <f>'EJEC NO IMPRIMIR'!H18/'EJEC REGULAR'!$D$1</f>
        <v>0</v>
      </c>
      <c r="I18" s="13">
        <f>'EJEC NO IMPRIMIR'!I18/'EJEC REGULAR'!$D$1</f>
        <v>0</v>
      </c>
      <c r="J18" s="13">
        <f>'EJEC NO IMPRIMIR'!J18/'EJEC REGULAR'!$D$1</f>
        <v>0</v>
      </c>
      <c r="K18" s="13">
        <f>'EJEC NO IMPRIMIR'!K18/'EJEC REGULAR'!$D$1</f>
        <v>0</v>
      </c>
      <c r="L18" s="13">
        <f>'EJEC NO IMPRIMIR'!L18/'EJEC REGULAR'!$D$1</f>
        <v>0</v>
      </c>
      <c r="M18" s="13">
        <f>'EJEC NO IMPRIMIR'!M18/'EJEC REGULAR'!$D$1</f>
        <v>0</v>
      </c>
      <c r="N18" s="13">
        <f>'EJEC NO IMPRIMIR'!N18/'EJEC REGULAR'!$D$1</f>
        <v>0</v>
      </c>
      <c r="O18" s="13">
        <f>'EJEC NO IMPRIMIR'!O18/'EJEC REGULAR'!$D$1</f>
        <v>0</v>
      </c>
      <c r="P18" s="13">
        <f>'EJEC NO IMPRIMIR'!P18/'EJEC REGULAR'!$D$1</f>
        <v>695705.227</v>
      </c>
      <c r="Q18" s="13">
        <f>'EJEC NO IMPRIMIR'!Q18/'EJEC REGULAR'!$D$1</f>
        <v>0</v>
      </c>
      <c r="R18" s="13">
        <f>'EJEC NO IMPRIMIR'!R18/'EJEC REGULAR'!$D$1</f>
        <v>0</v>
      </c>
      <c r="S18" s="13">
        <f>'EJEC NO IMPRIMIR'!S18/'EJEC REGULAR'!$D$1</f>
        <v>0</v>
      </c>
      <c r="T18" s="13">
        <f>'EJEC NO IMPRIMIR'!T18/'EJEC REGULAR'!$D$1</f>
        <v>0</v>
      </c>
      <c r="U18" s="13">
        <f t="shared" si="5"/>
        <v>695705.227</v>
      </c>
      <c r="V18" s="33"/>
      <c r="W18" s="5">
        <f t="shared" si="4"/>
        <v>695705.227</v>
      </c>
      <c r="X18" s="33"/>
      <c r="Y18" s="33"/>
      <c r="Z18" s="33">
        <f t="shared" si="1"/>
        <v>695705.227</v>
      </c>
      <c r="AA18" s="33"/>
      <c r="AB18" s="33"/>
      <c r="AC18" s="33">
        <v>321874632</v>
      </c>
      <c r="AD18" s="33">
        <f t="shared" si="2"/>
        <v>321874.632</v>
      </c>
      <c r="AE18" s="33">
        <f t="shared" si="3"/>
        <v>373830.595</v>
      </c>
      <c r="AF18" s="33"/>
    </row>
    <row r="19" spans="1:32" s="19" customFormat="1" ht="22.5" customHeight="1">
      <c r="A19" s="32"/>
      <c r="B19" s="30" t="s">
        <v>4</v>
      </c>
      <c r="D19" s="31" t="s">
        <v>27</v>
      </c>
      <c r="F19" s="13">
        <f>'EJEC NO IMPRIMIR'!F19/'EJEC REGULAR'!$D$1</f>
        <v>0</v>
      </c>
      <c r="G19" s="13">
        <f>'EJEC NO IMPRIMIR'!G19/'EJEC REGULAR'!$D$1</f>
        <v>0</v>
      </c>
      <c r="H19" s="13">
        <f>'EJEC NO IMPRIMIR'!H19/'EJEC REGULAR'!$D$1</f>
        <v>0</v>
      </c>
      <c r="I19" s="13">
        <f>'EJEC NO IMPRIMIR'!I19/'EJEC REGULAR'!$D$1</f>
        <v>0</v>
      </c>
      <c r="J19" s="13">
        <f>'EJEC NO IMPRIMIR'!J19/'EJEC REGULAR'!$D$1</f>
        <v>7911</v>
      </c>
      <c r="K19" s="13">
        <f>'EJEC NO IMPRIMIR'!K19/'EJEC REGULAR'!$D$1</f>
        <v>344340</v>
      </c>
      <c r="L19" s="13">
        <f>'EJEC NO IMPRIMIR'!L19/'EJEC REGULAR'!$D$1</f>
        <v>0</v>
      </c>
      <c r="M19" s="13">
        <f>'EJEC NO IMPRIMIR'!M19/'EJEC REGULAR'!$D$1</f>
        <v>0</v>
      </c>
      <c r="N19" s="13">
        <f>'EJEC NO IMPRIMIR'!N19/'EJEC REGULAR'!$D$1</f>
        <v>0</v>
      </c>
      <c r="O19" s="13">
        <f>'EJEC NO IMPRIMIR'!O19/'EJEC REGULAR'!$D$1</f>
        <v>0</v>
      </c>
      <c r="P19" s="13">
        <f>'EJEC NO IMPRIMIR'!P19/'EJEC REGULAR'!$D$1</f>
        <v>9500</v>
      </c>
      <c r="Q19" s="13">
        <f>'EJEC NO IMPRIMIR'!Q19/'EJEC REGULAR'!$D$1</f>
        <v>0</v>
      </c>
      <c r="R19" s="13">
        <f>'EJEC NO IMPRIMIR'!R19/'EJEC REGULAR'!$D$1</f>
        <v>12520</v>
      </c>
      <c r="S19" s="13">
        <f>'EJEC NO IMPRIMIR'!S19/'EJEC REGULAR'!$D$1</f>
        <v>0</v>
      </c>
      <c r="T19" s="13">
        <f>'EJEC NO IMPRIMIR'!T19/'EJEC REGULAR'!$D$1</f>
        <v>0</v>
      </c>
      <c r="U19" s="13">
        <f t="shared" si="5"/>
        <v>374271</v>
      </c>
      <c r="V19" s="33"/>
      <c r="W19" s="5">
        <f t="shared" si="4"/>
        <v>374271</v>
      </c>
      <c r="X19" s="33"/>
      <c r="Y19" s="33"/>
      <c r="Z19" s="33">
        <f t="shared" si="1"/>
        <v>374271</v>
      </c>
      <c r="AA19" s="33"/>
      <c r="AB19" s="33"/>
      <c r="AD19" s="33">
        <f t="shared" si="2"/>
        <v>0</v>
      </c>
      <c r="AE19" s="33">
        <f t="shared" si="3"/>
        <v>374271</v>
      </c>
      <c r="AF19" s="33"/>
    </row>
    <row r="20" spans="1:32" s="19" customFormat="1" ht="22.5" customHeight="1">
      <c r="A20" s="32"/>
      <c r="B20" s="30" t="s">
        <v>71</v>
      </c>
      <c r="D20" s="31" t="s">
        <v>28</v>
      </c>
      <c r="F20" s="13">
        <f>'EJEC NO IMPRIMIR'!F20/'EJEC REGULAR'!$D$1</f>
        <v>0</v>
      </c>
      <c r="G20" s="13">
        <f>'EJEC NO IMPRIMIR'!G20/'EJEC REGULAR'!$D$1</f>
        <v>0</v>
      </c>
      <c r="H20" s="13">
        <f>'EJEC NO IMPRIMIR'!H20/'EJEC REGULAR'!$D$1</f>
        <v>0</v>
      </c>
      <c r="I20" s="13">
        <f>'EJEC NO IMPRIMIR'!I20/'EJEC REGULAR'!$D$1</f>
        <v>0</v>
      </c>
      <c r="J20" s="13">
        <f>'EJEC NO IMPRIMIR'!J20/'EJEC REGULAR'!$D$1</f>
        <v>0</v>
      </c>
      <c r="K20" s="13">
        <f>'EJEC NO IMPRIMIR'!K20/'EJEC REGULAR'!$D$1</f>
        <v>0</v>
      </c>
      <c r="L20" s="13">
        <f>'EJEC NO IMPRIMIR'!L20/'EJEC REGULAR'!$D$1</f>
        <v>0</v>
      </c>
      <c r="M20" s="13">
        <f>'EJEC NO IMPRIMIR'!M20/'EJEC REGULAR'!$D$1</f>
        <v>0</v>
      </c>
      <c r="N20" s="13">
        <f>'EJEC NO IMPRIMIR'!N20/'EJEC REGULAR'!$D$1</f>
        <v>0</v>
      </c>
      <c r="O20" s="13">
        <f>'EJEC NO IMPRIMIR'!O20/'EJEC REGULAR'!$D$1</f>
        <v>0</v>
      </c>
      <c r="P20" s="13">
        <f>'EJEC NO IMPRIMIR'!P20/'EJEC REGULAR'!$D$1</f>
        <v>0</v>
      </c>
      <c r="Q20" s="13">
        <f>'EJEC NO IMPRIMIR'!Q20/'EJEC REGULAR'!$D$1</f>
        <v>0</v>
      </c>
      <c r="R20" s="13">
        <f>'EJEC NO IMPRIMIR'!R20/'EJEC REGULAR'!$D$1</f>
        <v>0</v>
      </c>
      <c r="S20" s="13">
        <f>'EJEC NO IMPRIMIR'!S20/'EJEC REGULAR'!$D$1</f>
        <v>0</v>
      </c>
      <c r="T20" s="13">
        <f>'EJEC NO IMPRIMIR'!T20/'EJEC REGULAR'!$D$1</f>
        <v>0</v>
      </c>
      <c r="U20" s="13">
        <f t="shared" si="5"/>
        <v>0</v>
      </c>
      <c r="V20" s="33"/>
      <c r="W20" s="5">
        <f t="shared" si="4"/>
        <v>0</v>
      </c>
      <c r="X20" s="33"/>
      <c r="Y20" s="33"/>
      <c r="Z20" s="33">
        <f t="shared" si="1"/>
        <v>0</v>
      </c>
      <c r="AA20" s="33"/>
      <c r="AB20" s="33"/>
      <c r="AD20" s="33">
        <f t="shared" si="2"/>
        <v>0</v>
      </c>
      <c r="AE20" s="33">
        <f t="shared" si="3"/>
        <v>0</v>
      </c>
      <c r="AF20" s="33"/>
    </row>
    <row r="21" spans="1:32" s="19" customFormat="1" ht="22.5" customHeight="1">
      <c r="A21" s="32"/>
      <c r="B21" s="30" t="s">
        <v>72</v>
      </c>
      <c r="D21" s="31" t="s">
        <v>29</v>
      </c>
      <c r="F21" s="13">
        <f>'EJEC NO IMPRIMIR'!F21/'EJEC REGULAR'!$D$1</f>
        <v>106178.031</v>
      </c>
      <c r="G21" s="13">
        <f>'EJEC NO IMPRIMIR'!G21/'EJEC REGULAR'!$D$1</f>
        <v>51750.207</v>
      </c>
      <c r="H21" s="13">
        <f>'EJEC NO IMPRIMIR'!H21/'EJEC REGULAR'!$D$1</f>
        <v>134869.255</v>
      </c>
      <c r="I21" s="13">
        <f>'EJEC NO IMPRIMIR'!I21/'EJEC REGULAR'!$D$1</f>
        <v>144919.503</v>
      </c>
      <c r="J21" s="13">
        <f>'EJEC NO IMPRIMIR'!J21/'EJEC REGULAR'!$D$1</f>
        <v>206059.105</v>
      </c>
      <c r="K21" s="13">
        <f>'EJEC NO IMPRIMIR'!K21/'EJEC REGULAR'!$D$1</f>
        <v>3801070.193</v>
      </c>
      <c r="L21" s="13">
        <f>'EJEC NO IMPRIMIR'!L21/'EJEC REGULAR'!$D$1</f>
        <v>396987.17</v>
      </c>
      <c r="M21" s="13">
        <f>'EJEC NO IMPRIMIR'!M21/'EJEC REGULAR'!$D$1</f>
        <v>130868.41</v>
      </c>
      <c r="N21" s="13">
        <f>'EJEC NO IMPRIMIR'!N21/'EJEC REGULAR'!$D$1</f>
        <v>65129.534</v>
      </c>
      <c r="O21" s="13">
        <f>'EJEC NO IMPRIMIR'!O21/'EJEC REGULAR'!$D$1</f>
        <v>98011.478</v>
      </c>
      <c r="P21" s="13">
        <f>'EJEC NO IMPRIMIR'!P21/'EJEC REGULAR'!$D$1</f>
        <v>253158.675</v>
      </c>
      <c r="Q21" s="13">
        <f>'EJEC NO IMPRIMIR'!Q21/'EJEC REGULAR'!$D$1</f>
        <v>19337.48</v>
      </c>
      <c r="R21" s="13">
        <f>'EJEC NO IMPRIMIR'!R21/'EJEC REGULAR'!$D$1</f>
        <v>174871.425</v>
      </c>
      <c r="S21" s="13">
        <f>'EJEC NO IMPRIMIR'!S21/'EJEC REGULAR'!$D$1</f>
        <v>58440</v>
      </c>
      <c r="T21" s="13">
        <f>'EJEC NO IMPRIMIR'!T21/'EJEC REGULAR'!$D$1</f>
        <v>0</v>
      </c>
      <c r="U21" s="13">
        <f t="shared" si="5"/>
        <v>5641650.466</v>
      </c>
      <c r="V21" s="33"/>
      <c r="W21" s="5">
        <f t="shared" si="4"/>
        <v>5583210.466</v>
      </c>
      <c r="X21" s="33"/>
      <c r="Y21" s="33"/>
      <c r="Z21" s="33">
        <f t="shared" si="1"/>
        <v>5583210.466</v>
      </c>
      <c r="AA21" s="33"/>
      <c r="AB21" s="33"/>
      <c r="AC21" s="33">
        <v>4590792528</v>
      </c>
      <c r="AD21" s="33">
        <f t="shared" si="2"/>
        <v>4590792.528</v>
      </c>
      <c r="AE21" s="33">
        <f t="shared" si="3"/>
        <v>992417.9380000001</v>
      </c>
      <c r="AF21" s="33"/>
    </row>
    <row r="22" spans="1:32" s="19" customFormat="1" ht="22.5" customHeight="1">
      <c r="A22" s="32"/>
      <c r="B22" s="30" t="s">
        <v>73</v>
      </c>
      <c r="D22" s="31" t="s">
        <v>51</v>
      </c>
      <c r="F22" s="13">
        <f>'EJEC NO IMPRIMIR'!F22/'EJEC REGULAR'!$D$1</f>
        <v>0</v>
      </c>
      <c r="G22" s="13">
        <f>'EJEC NO IMPRIMIR'!G22/'EJEC REGULAR'!$D$1</f>
        <v>0</v>
      </c>
      <c r="H22" s="13">
        <f>'EJEC NO IMPRIMIR'!H22/'EJEC REGULAR'!$D$1</f>
        <v>0</v>
      </c>
      <c r="I22" s="13">
        <f>'EJEC NO IMPRIMIR'!I22/'EJEC REGULAR'!$D$1</f>
        <v>0</v>
      </c>
      <c r="J22" s="13">
        <f>'EJEC NO IMPRIMIR'!J22/'EJEC REGULAR'!$D$1</f>
        <v>0</v>
      </c>
      <c r="K22" s="13">
        <f>'EJEC NO IMPRIMIR'!K22/'EJEC REGULAR'!$D$1</f>
        <v>1520000</v>
      </c>
      <c r="L22" s="13">
        <f>'EJEC NO IMPRIMIR'!L22/'EJEC REGULAR'!$D$1</f>
        <v>0</v>
      </c>
      <c r="M22" s="13">
        <f>'EJEC NO IMPRIMIR'!M22/'EJEC REGULAR'!$D$1</f>
        <v>0</v>
      </c>
      <c r="N22" s="13">
        <f>'EJEC NO IMPRIMIR'!N22/'EJEC REGULAR'!$D$1</f>
        <v>4421950.147</v>
      </c>
      <c r="O22" s="13">
        <f>'EJEC NO IMPRIMIR'!O22/'EJEC REGULAR'!$D$1</f>
        <v>0</v>
      </c>
      <c r="P22" s="13">
        <f>'EJEC NO IMPRIMIR'!P22/'EJEC REGULAR'!$D$1</f>
        <v>0</v>
      </c>
      <c r="Q22" s="13">
        <f>'EJEC NO IMPRIMIR'!Q22/'EJEC REGULAR'!$D$1</f>
        <v>356552064.964</v>
      </c>
      <c r="R22" s="13">
        <f>'EJEC NO IMPRIMIR'!R22/'EJEC REGULAR'!$D$1</f>
        <v>0</v>
      </c>
      <c r="S22" s="13">
        <f>'EJEC NO IMPRIMIR'!S22/'EJEC REGULAR'!$D$1</f>
        <v>0</v>
      </c>
      <c r="T22" s="13">
        <f>'EJEC NO IMPRIMIR'!T22/'EJEC REGULAR'!$D$1</f>
        <v>0</v>
      </c>
      <c r="U22" s="13">
        <f t="shared" si="5"/>
        <v>362494015.111</v>
      </c>
      <c r="V22" s="33"/>
      <c r="W22" s="5">
        <f t="shared" si="4"/>
        <v>362494015.111</v>
      </c>
      <c r="X22" s="33"/>
      <c r="Y22" s="74" t="e">
        <f>+#REF!</f>
        <v>#REF!</v>
      </c>
      <c r="Z22" s="33" t="e">
        <f t="shared" si="1"/>
        <v>#REF!</v>
      </c>
      <c r="AA22" s="33"/>
      <c r="AB22" s="33"/>
      <c r="AC22" s="33">
        <v>370760546774</v>
      </c>
      <c r="AD22" s="33">
        <f t="shared" si="2"/>
        <v>370760546.774</v>
      </c>
      <c r="AE22" s="33" t="e">
        <f t="shared" si="3"/>
        <v>#REF!</v>
      </c>
      <c r="AF22" s="33"/>
    </row>
    <row r="23" spans="1:32" s="19" customFormat="1" ht="22.5" customHeight="1">
      <c r="A23" s="32"/>
      <c r="B23" s="30">
        <v>14</v>
      </c>
      <c r="D23" s="31" t="s">
        <v>95</v>
      </c>
      <c r="F23" s="13">
        <f>'EJEC NO IMPRIMIR'!F23/'EJEC REGULAR'!$D$1</f>
        <v>0</v>
      </c>
      <c r="G23" s="13">
        <f>'EJEC NO IMPRIMIR'!G23/'EJEC REGULAR'!$D$1</f>
        <v>0</v>
      </c>
      <c r="H23" s="13">
        <f>'EJEC NO IMPRIMIR'!H23/'EJEC REGULAR'!$D$1</f>
        <v>0</v>
      </c>
      <c r="I23" s="13">
        <f>'EJEC NO IMPRIMIR'!I23/'EJEC REGULAR'!$D$1</f>
        <v>0</v>
      </c>
      <c r="J23" s="13">
        <f>'EJEC NO IMPRIMIR'!J23/'EJEC REGULAR'!$D$1</f>
        <v>0</v>
      </c>
      <c r="K23" s="13">
        <f>'EJEC NO IMPRIMIR'!K23/'EJEC REGULAR'!$D$1</f>
        <v>0</v>
      </c>
      <c r="L23" s="13">
        <f>'EJEC NO IMPRIMIR'!L23/'EJEC REGULAR'!$D$1</f>
        <v>0</v>
      </c>
      <c r="M23" s="13">
        <f>'EJEC NO IMPRIMIR'!M23/'EJEC REGULAR'!$D$1</f>
        <v>0</v>
      </c>
      <c r="N23" s="13">
        <f>'EJEC NO IMPRIMIR'!N23/'EJEC REGULAR'!$D$1</f>
        <v>0</v>
      </c>
      <c r="O23" s="13">
        <f>'EJEC NO IMPRIMIR'!O23/'EJEC REGULAR'!$D$1</f>
        <v>0</v>
      </c>
      <c r="P23" s="13">
        <f>'EJEC NO IMPRIMIR'!P23/'EJEC REGULAR'!$D$1</f>
        <v>0</v>
      </c>
      <c r="Q23" s="13">
        <f>'EJEC NO IMPRIMIR'!Q23/'EJEC REGULAR'!$D$1</f>
        <v>0</v>
      </c>
      <c r="R23" s="13">
        <f>'EJEC NO IMPRIMIR'!R23/'EJEC REGULAR'!$D$1</f>
        <v>0</v>
      </c>
      <c r="S23" s="13">
        <f>'EJEC NO IMPRIMIR'!S23/'EJEC REGULAR'!$D$1</f>
        <v>0</v>
      </c>
      <c r="T23" s="13">
        <f>'EJEC NO IMPRIMIR'!T23/'EJEC REGULAR'!$D$1</f>
        <v>0</v>
      </c>
      <c r="U23" s="13">
        <f t="shared" si="5"/>
        <v>0</v>
      </c>
      <c r="V23" s="33"/>
      <c r="W23" s="5">
        <f t="shared" si="4"/>
        <v>0</v>
      </c>
      <c r="X23" s="33"/>
      <c r="Y23" s="33"/>
      <c r="Z23" s="33">
        <f t="shared" si="1"/>
        <v>0</v>
      </c>
      <c r="AA23" s="33"/>
      <c r="AB23" s="33"/>
      <c r="AD23" s="33">
        <f t="shared" si="2"/>
        <v>0</v>
      </c>
      <c r="AE23" s="33">
        <f t="shared" si="3"/>
        <v>0</v>
      </c>
      <c r="AF23" s="33"/>
    </row>
    <row r="24" spans="1:32" s="19" customFormat="1" ht="22.5" customHeight="1">
      <c r="A24" s="32"/>
      <c r="B24" s="30" t="s">
        <v>74</v>
      </c>
      <c r="D24" s="31" t="s">
        <v>5</v>
      </c>
      <c r="F24" s="13">
        <f>'EJEC NO IMPRIMIR'!F24/'EJEC REGULAR'!$D$1</f>
        <v>195441.368</v>
      </c>
      <c r="G24" s="13">
        <f>'EJEC NO IMPRIMIR'!G24/'EJEC REGULAR'!$D$1</f>
        <v>-102942.756</v>
      </c>
      <c r="H24" s="13">
        <f>'EJEC NO IMPRIMIR'!H24/'EJEC REGULAR'!$D$1</f>
        <v>-452985.405</v>
      </c>
      <c r="I24" s="13">
        <f>'EJEC NO IMPRIMIR'!I24/'EJEC REGULAR'!$D$1</f>
        <v>2703214.187</v>
      </c>
      <c r="J24" s="13">
        <f>'EJEC NO IMPRIMIR'!J24/'EJEC REGULAR'!$D$1</f>
        <v>1496229.585</v>
      </c>
      <c r="K24" s="13">
        <f>'EJEC NO IMPRIMIR'!K24/'EJEC REGULAR'!$D$1</f>
        <v>56808395.833</v>
      </c>
      <c r="L24" s="13">
        <f>'EJEC NO IMPRIMIR'!L24/'EJEC REGULAR'!$D$1</f>
        <v>-1960402.582</v>
      </c>
      <c r="M24" s="13">
        <f>'EJEC NO IMPRIMIR'!M24/'EJEC REGULAR'!$D$1</f>
        <v>4133596.998</v>
      </c>
      <c r="N24" s="13">
        <f>'EJEC NO IMPRIMIR'!N24/'EJEC REGULAR'!$D$1</f>
        <v>-21166240.456</v>
      </c>
      <c r="O24" s="13">
        <f>'EJEC NO IMPRIMIR'!O24/'EJEC REGULAR'!$D$1</f>
        <v>-7856487.545</v>
      </c>
      <c r="P24" s="13">
        <f>'EJEC NO IMPRIMIR'!P24/'EJEC REGULAR'!$D$1</f>
        <v>463777.024</v>
      </c>
      <c r="Q24" s="13">
        <f>'EJEC NO IMPRIMIR'!Q24/'EJEC REGULAR'!$D$1</f>
        <v>-1582906.315</v>
      </c>
      <c r="R24" s="13">
        <f>'EJEC NO IMPRIMIR'!R24/'EJEC REGULAR'!$D$1</f>
        <v>-2670353.258</v>
      </c>
      <c r="S24" s="13">
        <f>'EJEC NO IMPRIMIR'!S24/'EJEC REGULAR'!$D$1</f>
        <v>153886</v>
      </c>
      <c r="T24" s="13">
        <f>'EJEC NO IMPRIMIR'!T24/'EJEC REGULAR'!$D$1</f>
        <v>0</v>
      </c>
      <c r="U24" s="13">
        <f t="shared" si="5"/>
        <v>30162222.677999992</v>
      </c>
      <c r="V24" s="33"/>
      <c r="W24" s="5">
        <f t="shared" si="4"/>
        <v>30008336.677999992</v>
      </c>
      <c r="X24" s="33"/>
      <c r="Y24" s="33"/>
      <c r="Z24" s="33">
        <f t="shared" si="1"/>
        <v>30008336.677999992</v>
      </c>
      <c r="AA24" s="33"/>
      <c r="AB24" s="33"/>
      <c r="AC24" s="33">
        <v>30008336678</v>
      </c>
      <c r="AD24" s="33">
        <f t="shared" si="2"/>
        <v>30008336.678</v>
      </c>
      <c r="AE24" s="33">
        <f t="shared" si="3"/>
        <v>0</v>
      </c>
      <c r="AF24" s="33"/>
    </row>
    <row r="25" spans="1:32" s="58" customFormat="1" ht="24.75" customHeight="1">
      <c r="A25" s="50"/>
      <c r="B25" s="59"/>
      <c r="C25" s="52"/>
      <c r="D25" s="53" t="s">
        <v>6</v>
      </c>
      <c r="E25" s="54"/>
      <c r="F25" s="55">
        <f>SUM(F26,F27,F28,F29,F30,F31,F32,F41,F42,F46,F47,F48,F49)</f>
        <v>5571412.988000002</v>
      </c>
      <c r="G25" s="55">
        <f aca="true" t="shared" si="6" ref="G25:Y25">SUM(G26,G27,G28,G29,G30,G31,G32,G41,G42,G46,G47,G48,G49)</f>
        <v>2685190.3279999997</v>
      </c>
      <c r="H25" s="55">
        <f t="shared" si="6"/>
        <v>7146894.618000001</v>
      </c>
      <c r="I25" s="55">
        <f t="shared" si="6"/>
        <v>15944752.957999999</v>
      </c>
      <c r="J25" s="55">
        <f t="shared" si="6"/>
        <v>125477372.838</v>
      </c>
      <c r="K25" s="55">
        <f t="shared" si="6"/>
        <v>892814679.8369999</v>
      </c>
      <c r="L25" s="55">
        <f t="shared" si="6"/>
        <v>66575009.14000001</v>
      </c>
      <c r="M25" s="55">
        <f t="shared" si="6"/>
        <v>65738070.438</v>
      </c>
      <c r="N25" s="55">
        <f t="shared" si="6"/>
        <v>4309022.396</v>
      </c>
      <c r="O25" s="55">
        <f t="shared" si="6"/>
        <v>125682358.944</v>
      </c>
      <c r="P25" s="55">
        <f t="shared" si="6"/>
        <v>18272806.924000002</v>
      </c>
      <c r="Q25" s="55">
        <f t="shared" si="6"/>
        <v>651324592.495</v>
      </c>
      <c r="R25" s="55">
        <f t="shared" si="6"/>
        <v>18402941.718</v>
      </c>
      <c r="S25" s="55">
        <f t="shared" si="6"/>
        <v>1635308</v>
      </c>
      <c r="T25" s="55">
        <f t="shared" si="6"/>
        <v>9765205</v>
      </c>
      <c r="U25" s="55">
        <f>SUM(U26,U27,U28,U29,U30,U31,U32,U41,U42,U46,U47,U48,U49)</f>
        <v>2011345618.6220002</v>
      </c>
      <c r="V25" s="57"/>
      <c r="W25" s="55">
        <f t="shared" si="6"/>
        <v>1999945105.6220002</v>
      </c>
      <c r="X25" s="57"/>
      <c r="Y25" s="55" t="e">
        <f t="shared" si="6"/>
        <v>#REF!</v>
      </c>
      <c r="Z25" s="33" t="e">
        <f t="shared" si="1"/>
        <v>#REF!</v>
      </c>
      <c r="AA25" s="57"/>
      <c r="AB25" s="57"/>
      <c r="AC25" s="33"/>
      <c r="AD25" s="57"/>
      <c r="AE25" s="57"/>
      <c r="AF25" s="57"/>
    </row>
    <row r="26" spans="1:32" s="19" customFormat="1" ht="22.5" customHeight="1">
      <c r="A26" s="32"/>
      <c r="B26" s="30" t="s">
        <v>7</v>
      </c>
      <c r="D26" s="31" t="s">
        <v>8</v>
      </c>
      <c r="F26" s="14">
        <f>'EJEC NO IMPRIMIR'!F26/'EJEC REGULAR'!$D$1</f>
        <v>4930577.991</v>
      </c>
      <c r="G26" s="14">
        <f>'EJEC NO IMPRIMIR'!G26/'EJEC REGULAR'!$D$1</f>
        <v>2371198.357</v>
      </c>
      <c r="H26" s="14">
        <f>'EJEC NO IMPRIMIR'!H26/'EJEC REGULAR'!$D$1</f>
        <v>6510337.883</v>
      </c>
      <c r="I26" s="14">
        <f>'EJEC NO IMPRIMIR'!I26/'EJEC REGULAR'!$D$1</f>
        <v>8869571.295</v>
      </c>
      <c r="J26" s="14">
        <f>'EJEC NO IMPRIMIR'!J26/'EJEC REGULAR'!$D$1</f>
        <v>13144207.581</v>
      </c>
      <c r="K26" s="14">
        <f>'EJEC NO IMPRIMIR'!K26/'EJEC REGULAR'!$D$1</f>
        <v>87695087.347</v>
      </c>
      <c r="L26" s="14">
        <f>'EJEC NO IMPRIMIR'!L26/'EJEC REGULAR'!$D$1</f>
        <v>6400566.37</v>
      </c>
      <c r="M26" s="14">
        <f>'EJEC NO IMPRIMIR'!M26/'EJEC REGULAR'!$D$1</f>
        <v>4809257.305</v>
      </c>
      <c r="N26" s="14">
        <f>'EJEC NO IMPRIMIR'!N26/'EJEC REGULAR'!$D$1</f>
        <v>3734688.278</v>
      </c>
      <c r="O26" s="14">
        <f>'EJEC NO IMPRIMIR'!O26/'EJEC REGULAR'!$D$1</f>
        <v>4319689.75</v>
      </c>
      <c r="P26" s="14">
        <f>'EJEC NO IMPRIMIR'!P26/'EJEC REGULAR'!$D$1</f>
        <v>13311780.332</v>
      </c>
      <c r="Q26" s="14">
        <f>'EJEC NO IMPRIMIR'!Q26/'EJEC REGULAR'!$D$1</f>
        <v>9802190.215</v>
      </c>
      <c r="R26" s="14">
        <f>'EJEC NO IMPRIMIR'!R26/'EJEC REGULAR'!$D$1</f>
        <v>11853540.282</v>
      </c>
      <c r="S26" s="14">
        <f>'EJEC NO IMPRIMIR'!S26/'EJEC REGULAR'!$D$1</f>
        <v>1355072</v>
      </c>
      <c r="T26" s="14">
        <f>'EJEC NO IMPRIMIR'!T26/'EJEC REGULAR'!$D$1</f>
        <v>6339604</v>
      </c>
      <c r="U26" s="13">
        <f>SUM(F26:T26)</f>
        <v>185447368.986</v>
      </c>
      <c r="V26" s="33"/>
      <c r="W26" s="5">
        <f t="shared" si="4"/>
        <v>177752692.986</v>
      </c>
      <c r="X26" s="33"/>
      <c r="Y26" s="74" t="e">
        <f>+#REF!</f>
        <v>#REF!</v>
      </c>
      <c r="Z26" s="33" t="e">
        <f t="shared" si="1"/>
        <v>#REF!</v>
      </c>
      <c r="AA26" s="33"/>
      <c r="AB26" s="33"/>
      <c r="AC26" s="33">
        <v>123974792808</v>
      </c>
      <c r="AD26" s="33">
        <f t="shared" si="2"/>
        <v>123974792.808</v>
      </c>
      <c r="AE26" s="33" t="e">
        <f>+Z26-AD26</f>
        <v>#REF!</v>
      </c>
      <c r="AF26" s="33"/>
    </row>
    <row r="27" spans="1:32" s="19" customFormat="1" ht="22.5" customHeight="1">
      <c r="A27" s="32"/>
      <c r="B27" s="30" t="s">
        <v>9</v>
      </c>
      <c r="D27" s="31" t="s">
        <v>10</v>
      </c>
      <c r="F27" s="13">
        <f>'EJEC NO IMPRIMIR'!F27/'EJEC REGULAR'!$D$1</f>
        <v>170480.212</v>
      </c>
      <c r="G27" s="13">
        <f>'EJEC NO IMPRIMIR'!G27/'EJEC REGULAR'!$D$1</f>
        <v>110496.995</v>
      </c>
      <c r="H27" s="13">
        <f>'EJEC NO IMPRIMIR'!H27/'EJEC REGULAR'!$D$1</f>
        <v>274204.752</v>
      </c>
      <c r="I27" s="13">
        <f>'EJEC NO IMPRIMIR'!I27/'EJEC REGULAR'!$D$1</f>
        <v>409023.694</v>
      </c>
      <c r="J27" s="13">
        <f>'EJEC NO IMPRIMIR'!J27/'EJEC REGULAR'!$D$1</f>
        <v>811390.669</v>
      </c>
      <c r="K27" s="13">
        <f>'EJEC NO IMPRIMIR'!K27/'EJEC REGULAR'!$D$1</f>
        <v>5310603.445</v>
      </c>
      <c r="L27" s="13">
        <f>'EJEC NO IMPRIMIR'!L27/'EJEC REGULAR'!$D$1</f>
        <v>386785.689</v>
      </c>
      <c r="M27" s="13">
        <f>'EJEC NO IMPRIMIR'!M27/'EJEC REGULAR'!$D$1</f>
        <v>231674.988</v>
      </c>
      <c r="N27" s="13">
        <f>'EJEC NO IMPRIMIR'!N27/'EJEC REGULAR'!$D$1</f>
        <v>148712.239</v>
      </c>
      <c r="O27" s="13">
        <f>'EJEC NO IMPRIMIR'!O27/'EJEC REGULAR'!$D$1</f>
        <v>492136.677</v>
      </c>
      <c r="P27" s="13">
        <f>'EJEC NO IMPRIMIR'!P27/'EJEC REGULAR'!$D$1</f>
        <v>2967916.745</v>
      </c>
      <c r="Q27" s="13">
        <f>'EJEC NO IMPRIMIR'!Q27/'EJEC REGULAR'!$D$1</f>
        <v>690575.163</v>
      </c>
      <c r="R27" s="13">
        <f>'EJEC NO IMPRIMIR'!R27/'EJEC REGULAR'!$D$1</f>
        <v>728498.52</v>
      </c>
      <c r="S27" s="13">
        <f>'EJEC NO IMPRIMIR'!S27/'EJEC REGULAR'!$D$1</f>
        <v>108622</v>
      </c>
      <c r="T27" s="13">
        <f>'EJEC NO IMPRIMIR'!T27/'EJEC REGULAR'!$D$1</f>
        <v>2329502</v>
      </c>
      <c r="U27" s="13">
        <f>SUM(F27:T27)</f>
        <v>15170623.788</v>
      </c>
      <c r="V27" s="33"/>
      <c r="W27" s="5">
        <f t="shared" si="4"/>
        <v>12732499.788</v>
      </c>
      <c r="X27" s="33"/>
      <c r="Y27" s="74" t="e">
        <f>+#REF!</f>
        <v>#REF!</v>
      </c>
      <c r="Z27" s="33" t="e">
        <f t="shared" si="1"/>
        <v>#REF!</v>
      </c>
      <c r="AA27" s="33"/>
      <c r="AB27" s="33"/>
      <c r="AC27" s="33">
        <v>8478333006</v>
      </c>
      <c r="AD27" s="33">
        <f t="shared" si="2"/>
        <v>8478333.006</v>
      </c>
      <c r="AE27" s="33" t="e">
        <f aca="true" t="shared" si="7" ref="AE27:AE48">+Z27-AD27</f>
        <v>#REF!</v>
      </c>
      <c r="AF27" s="33"/>
    </row>
    <row r="28" spans="1:32" s="19" customFormat="1" ht="22.5" customHeight="1">
      <c r="A28" s="32"/>
      <c r="B28" s="30" t="s">
        <v>11</v>
      </c>
      <c r="D28" s="31" t="s">
        <v>52</v>
      </c>
      <c r="F28" s="13">
        <f>'EJEC NO IMPRIMIR'!F28/'EJEC REGULAR'!$D$1</f>
        <v>230223.588</v>
      </c>
      <c r="G28" s="13">
        <f>'EJEC NO IMPRIMIR'!G28/'EJEC REGULAR'!$D$1</f>
        <v>169446.005</v>
      </c>
      <c r="H28" s="13">
        <f>'EJEC NO IMPRIMIR'!H28/'EJEC REGULAR'!$D$1</f>
        <v>200526.712</v>
      </c>
      <c r="I28" s="13">
        <f>'EJEC NO IMPRIMIR'!I28/'EJEC REGULAR'!$D$1</f>
        <v>202519.782</v>
      </c>
      <c r="J28" s="13">
        <f>'EJEC NO IMPRIMIR'!J28/'EJEC REGULAR'!$D$1</f>
        <v>124431.084</v>
      </c>
      <c r="K28" s="13">
        <f>'EJEC NO IMPRIMIR'!K28/'EJEC REGULAR'!$D$1</f>
        <v>2734594.151</v>
      </c>
      <c r="L28" s="13">
        <f>'EJEC NO IMPRIMIR'!L28/'EJEC REGULAR'!$D$1</f>
        <v>86761.651</v>
      </c>
      <c r="M28" s="13">
        <f>'EJEC NO IMPRIMIR'!M28/'EJEC REGULAR'!$D$1</f>
        <v>66572.796</v>
      </c>
      <c r="N28" s="13">
        <f>'EJEC NO IMPRIMIR'!N28/'EJEC REGULAR'!$D$1</f>
        <v>172462.203</v>
      </c>
      <c r="O28" s="13">
        <f>'EJEC NO IMPRIMIR'!O28/'EJEC REGULAR'!$D$1</f>
        <v>0</v>
      </c>
      <c r="P28" s="13">
        <f>'EJEC NO IMPRIMIR'!P28/'EJEC REGULAR'!$D$1</f>
        <v>430136.661</v>
      </c>
      <c r="Q28" s="13">
        <f>'EJEC NO IMPRIMIR'!Q28/'EJEC REGULAR'!$D$1</f>
        <v>27138.859</v>
      </c>
      <c r="R28" s="13">
        <f>'EJEC NO IMPRIMIR'!R28/'EJEC REGULAR'!$D$1</f>
        <v>304019.842</v>
      </c>
      <c r="S28" s="13">
        <f>'EJEC NO IMPRIMIR'!S28/'EJEC REGULAR'!$D$1</f>
        <v>61722</v>
      </c>
      <c r="T28" s="13">
        <f>'EJEC NO IMPRIMIR'!T28/'EJEC REGULAR'!$D$1</f>
        <v>0</v>
      </c>
      <c r="U28" s="13">
        <f>SUM(F28:T28)</f>
        <v>4810555.334000001</v>
      </c>
      <c r="V28" s="33"/>
      <c r="W28" s="5">
        <f t="shared" si="4"/>
        <v>4748833.334000001</v>
      </c>
      <c r="X28" s="33"/>
      <c r="Y28" s="33"/>
      <c r="Z28" s="33">
        <f t="shared" si="1"/>
        <v>4748833.334000001</v>
      </c>
      <c r="AA28" s="33"/>
      <c r="AB28" s="33"/>
      <c r="AC28" s="33">
        <v>2901888644</v>
      </c>
      <c r="AD28" s="33">
        <f t="shared" si="2"/>
        <v>2901888.644</v>
      </c>
      <c r="AE28" s="33">
        <f t="shared" si="7"/>
        <v>1846944.6900000009</v>
      </c>
      <c r="AF28" s="33"/>
    </row>
    <row r="29" spans="1:32" s="19" customFormat="1" ht="22.5" customHeight="1">
      <c r="A29" s="32"/>
      <c r="B29" s="30" t="s">
        <v>12</v>
      </c>
      <c r="D29" s="31" t="s">
        <v>14</v>
      </c>
      <c r="F29" s="13">
        <f>'EJEC NO IMPRIMIR'!F29/'EJEC REGULAR'!$D$1</f>
        <v>78964.922</v>
      </c>
      <c r="G29" s="13">
        <f>'EJEC NO IMPRIMIR'!G29/'EJEC REGULAR'!$D$1</f>
        <v>0</v>
      </c>
      <c r="H29" s="13">
        <f>'EJEC NO IMPRIMIR'!H29/'EJEC REGULAR'!$D$1</f>
        <v>0</v>
      </c>
      <c r="I29" s="13">
        <f>'EJEC NO IMPRIMIR'!I29/'EJEC REGULAR'!$D$1</f>
        <v>0</v>
      </c>
      <c r="J29" s="13">
        <f>'EJEC NO IMPRIMIR'!J29/'EJEC REGULAR'!$D$1</f>
        <v>0</v>
      </c>
      <c r="K29" s="13">
        <f>'EJEC NO IMPRIMIR'!K29/'EJEC REGULAR'!$D$1</f>
        <v>891661.204</v>
      </c>
      <c r="L29" s="13">
        <f>'EJEC NO IMPRIMIR'!L29/'EJEC REGULAR'!$D$1</f>
        <v>0</v>
      </c>
      <c r="M29" s="13">
        <f>'EJEC NO IMPRIMIR'!M29/'EJEC REGULAR'!$D$1</f>
        <v>0</v>
      </c>
      <c r="N29" s="13">
        <f>'EJEC NO IMPRIMIR'!N29/'EJEC REGULAR'!$D$1</f>
        <v>0</v>
      </c>
      <c r="O29" s="13">
        <f>'EJEC NO IMPRIMIR'!O29/'EJEC REGULAR'!$D$1</f>
        <v>0</v>
      </c>
      <c r="P29" s="13">
        <f>'EJEC NO IMPRIMIR'!P29/'EJEC REGULAR'!$D$1</f>
        <v>0</v>
      </c>
      <c r="Q29" s="13">
        <f>'EJEC NO IMPRIMIR'!Q29/'EJEC REGULAR'!$D$1</f>
        <v>476629.292</v>
      </c>
      <c r="R29" s="13">
        <f>'EJEC NO IMPRIMIR'!R29/'EJEC REGULAR'!$D$1</f>
        <v>138465</v>
      </c>
      <c r="S29" s="13">
        <f>'EJEC NO IMPRIMIR'!S29/'EJEC REGULAR'!$D$1</f>
        <v>0</v>
      </c>
      <c r="T29" s="13">
        <f>'EJEC NO IMPRIMIR'!T29/'EJEC REGULAR'!$D$1</f>
        <v>0</v>
      </c>
      <c r="U29" s="13">
        <f>SUM(F29:T29)</f>
        <v>1585720.418</v>
      </c>
      <c r="V29" s="33"/>
      <c r="W29" s="5">
        <f t="shared" si="4"/>
        <v>1585720.418</v>
      </c>
      <c r="X29" s="33"/>
      <c r="Y29" s="33"/>
      <c r="Z29" s="33">
        <f t="shared" si="1"/>
        <v>1585720.418</v>
      </c>
      <c r="AA29" s="33"/>
      <c r="AB29" s="33"/>
      <c r="AC29" s="33">
        <v>536526757</v>
      </c>
      <c r="AD29" s="33">
        <f t="shared" si="2"/>
        <v>536526.757</v>
      </c>
      <c r="AE29" s="33">
        <f t="shared" si="7"/>
        <v>1049193.661</v>
      </c>
      <c r="AF29" s="33"/>
    </row>
    <row r="30" spans="1:32" s="19" customFormat="1" ht="22.5" customHeight="1">
      <c r="A30" s="32"/>
      <c r="B30" s="30" t="s">
        <v>13</v>
      </c>
      <c r="D30" s="31" t="s">
        <v>30</v>
      </c>
      <c r="F30" s="13">
        <f>'EJEC NO IMPRIMIR'!F30/'EJEC REGULAR'!$D$1</f>
        <v>0</v>
      </c>
      <c r="G30" s="13">
        <f>'EJEC NO IMPRIMIR'!G30/'EJEC REGULAR'!$D$1</f>
        <v>0</v>
      </c>
      <c r="H30" s="13">
        <f>'EJEC NO IMPRIMIR'!H30/'EJEC REGULAR'!$D$1</f>
        <v>0</v>
      </c>
      <c r="I30" s="13">
        <f>'EJEC NO IMPRIMIR'!I30/'EJEC REGULAR'!$D$1</f>
        <v>0</v>
      </c>
      <c r="J30" s="13">
        <f>'EJEC NO IMPRIMIR'!J30/'EJEC REGULAR'!$D$1</f>
        <v>0</v>
      </c>
      <c r="K30" s="13">
        <f>'EJEC NO IMPRIMIR'!K30/'EJEC REGULAR'!$D$1</f>
        <v>0</v>
      </c>
      <c r="L30" s="13">
        <f>'EJEC NO IMPRIMIR'!L30/'EJEC REGULAR'!$D$1</f>
        <v>0</v>
      </c>
      <c r="M30" s="13">
        <f>'EJEC NO IMPRIMIR'!M30/'EJEC REGULAR'!$D$1</f>
        <v>0</v>
      </c>
      <c r="N30" s="13">
        <f>'EJEC NO IMPRIMIR'!N30/'EJEC REGULAR'!$D$1</f>
        <v>0</v>
      </c>
      <c r="O30" s="13">
        <f>'EJEC NO IMPRIMIR'!O30/'EJEC REGULAR'!$D$1</f>
        <v>0</v>
      </c>
      <c r="P30" s="13">
        <f>'EJEC NO IMPRIMIR'!P30/'EJEC REGULAR'!$D$1</f>
        <v>0</v>
      </c>
      <c r="Q30" s="13">
        <f>'EJEC NO IMPRIMIR'!Q30/'EJEC REGULAR'!$D$1</f>
        <v>0</v>
      </c>
      <c r="R30" s="13">
        <f>'EJEC NO IMPRIMIR'!R30/'EJEC REGULAR'!$D$1</f>
        <v>0</v>
      </c>
      <c r="S30" s="13">
        <f>'EJEC NO IMPRIMIR'!S30/'EJEC REGULAR'!$D$1</f>
        <v>569</v>
      </c>
      <c r="T30" s="13">
        <f>'EJEC NO IMPRIMIR'!T30/'EJEC REGULAR'!$D$1</f>
        <v>0</v>
      </c>
      <c r="U30" s="13">
        <f>SUM(F30:T30)</f>
        <v>569</v>
      </c>
      <c r="V30" s="33"/>
      <c r="W30" s="5">
        <f t="shared" si="4"/>
        <v>0</v>
      </c>
      <c r="X30" s="33"/>
      <c r="Y30" s="33"/>
      <c r="Z30" s="33">
        <f t="shared" si="1"/>
        <v>0</v>
      </c>
      <c r="AA30" s="33"/>
      <c r="AB30" s="33"/>
      <c r="AD30" s="33">
        <f t="shared" si="2"/>
        <v>0</v>
      </c>
      <c r="AE30" s="33">
        <f t="shared" si="7"/>
        <v>0</v>
      </c>
      <c r="AF30" s="33"/>
    </row>
    <row r="31" spans="1:32" s="19" customFormat="1" ht="22.5" customHeight="1">
      <c r="A31" s="32"/>
      <c r="B31" s="30" t="s">
        <v>75</v>
      </c>
      <c r="D31" s="31" t="s">
        <v>67</v>
      </c>
      <c r="F31" s="13">
        <f>'EJEC NO IMPRIMIR'!F31/'EJEC REGULAR'!$D$1</f>
        <v>0</v>
      </c>
      <c r="G31" s="13">
        <f>'EJEC NO IMPRIMIR'!G31/'EJEC REGULAR'!$D$1</f>
        <v>0</v>
      </c>
      <c r="H31" s="13">
        <f>'EJEC NO IMPRIMIR'!H31/'EJEC REGULAR'!$D$1</f>
        <v>0</v>
      </c>
      <c r="I31" s="13">
        <f>'EJEC NO IMPRIMIR'!I31/'EJEC REGULAR'!$D$1</f>
        <v>93229.554</v>
      </c>
      <c r="J31" s="13">
        <f>'EJEC NO IMPRIMIR'!J31/'EJEC REGULAR'!$D$1</f>
        <v>1287071.107</v>
      </c>
      <c r="K31" s="13">
        <f>'EJEC NO IMPRIMIR'!K31/'EJEC REGULAR'!$D$1</f>
        <v>121697.517</v>
      </c>
      <c r="L31" s="13">
        <f>'EJEC NO IMPRIMIR'!L31/'EJEC REGULAR'!$D$1</f>
        <v>0</v>
      </c>
      <c r="M31" s="13">
        <f>'EJEC NO IMPRIMIR'!M31/'EJEC REGULAR'!$D$1</f>
        <v>0</v>
      </c>
      <c r="N31" s="13">
        <f>'EJEC NO IMPRIMIR'!N31/'EJEC REGULAR'!$D$1</f>
        <v>0</v>
      </c>
      <c r="O31" s="13">
        <f>'EJEC NO IMPRIMIR'!O31/'EJEC REGULAR'!$D$1</f>
        <v>0</v>
      </c>
      <c r="P31" s="13">
        <f>'EJEC NO IMPRIMIR'!P31/'EJEC REGULAR'!$D$1</f>
        <v>0</v>
      </c>
      <c r="Q31" s="13">
        <f>'EJEC NO IMPRIMIR'!Q31/'EJEC REGULAR'!$D$1</f>
        <v>2147600.934</v>
      </c>
      <c r="R31" s="13">
        <f>'EJEC NO IMPRIMIR'!R31/'EJEC REGULAR'!$D$1</f>
        <v>0</v>
      </c>
      <c r="S31" s="13">
        <f>'EJEC NO IMPRIMIR'!S31/'EJEC REGULAR'!$D$1</f>
        <v>0</v>
      </c>
      <c r="T31" s="13">
        <f>'EJEC NO IMPRIMIR'!T31/'EJEC REGULAR'!$D$1</f>
        <v>0</v>
      </c>
      <c r="U31" s="13">
        <f>SUM(F31:T31)</f>
        <v>3649599.1119999997</v>
      </c>
      <c r="V31" s="33"/>
      <c r="W31" s="5">
        <f t="shared" si="4"/>
        <v>3649599.1119999997</v>
      </c>
      <c r="X31" s="33"/>
      <c r="Y31" s="33"/>
      <c r="Z31" s="33">
        <f t="shared" si="1"/>
        <v>3649599.1119999997</v>
      </c>
      <c r="AA31" s="33"/>
      <c r="AB31" s="33"/>
      <c r="AC31" s="33">
        <v>1766087846</v>
      </c>
      <c r="AD31" s="33">
        <f t="shared" si="2"/>
        <v>1766087.846</v>
      </c>
      <c r="AE31" s="33">
        <f t="shared" si="7"/>
        <v>1883511.2659999998</v>
      </c>
      <c r="AF31" s="33"/>
    </row>
    <row r="32" spans="1:32" s="17" customFormat="1" ht="22.5" customHeight="1">
      <c r="A32" s="32"/>
      <c r="B32" s="30" t="s">
        <v>76</v>
      </c>
      <c r="C32" s="19"/>
      <c r="D32" s="37" t="s">
        <v>68</v>
      </c>
      <c r="E32" s="19"/>
      <c r="F32" s="15">
        <f>'EJEC NO IMPRIMIR'!F32/'EJEC REGULAR'!$D$1</f>
        <v>28277.707</v>
      </c>
      <c r="G32" s="15">
        <f>'EJEC NO IMPRIMIR'!G32/'EJEC REGULAR'!$D$1</f>
        <v>42.999</v>
      </c>
      <c r="H32" s="15">
        <f>'EJEC NO IMPRIMIR'!H32/'EJEC REGULAR'!$D$1</f>
        <v>85156.836</v>
      </c>
      <c r="I32" s="15">
        <f>'EJEC NO IMPRIMIR'!I32/'EJEC REGULAR'!$D$1</f>
        <v>0</v>
      </c>
      <c r="J32" s="15">
        <f>'EJEC NO IMPRIMIR'!J32/'EJEC REGULAR'!$D$1</f>
        <v>37933.043</v>
      </c>
      <c r="K32" s="15">
        <f>'EJEC NO IMPRIMIR'!K32/'EJEC REGULAR'!$D$1</f>
        <v>2529944.195</v>
      </c>
      <c r="L32" s="15">
        <f>'EJEC NO IMPRIMIR'!L32/'EJEC REGULAR'!$D$1</f>
        <v>444855.042</v>
      </c>
      <c r="M32" s="15">
        <f>'EJEC NO IMPRIMIR'!M32/'EJEC REGULAR'!$D$1</f>
        <v>16737.933</v>
      </c>
      <c r="N32" s="15">
        <f>'EJEC NO IMPRIMIR'!N32/'EJEC REGULAR'!$D$1</f>
        <v>11302.511</v>
      </c>
      <c r="O32" s="15">
        <f>'EJEC NO IMPRIMIR'!O32/'EJEC REGULAR'!$D$1</f>
        <v>70202.345</v>
      </c>
      <c r="P32" s="15">
        <f>'EJEC NO IMPRIMIR'!P32/'EJEC REGULAR'!$D$1</f>
        <v>325691.652</v>
      </c>
      <c r="Q32" s="15">
        <f>'EJEC NO IMPRIMIR'!Q32/'EJEC REGULAR'!$D$1</f>
        <v>10248.538</v>
      </c>
      <c r="R32" s="15">
        <f>'EJEC NO IMPRIMIR'!R32/'EJEC REGULAR'!$D$1</f>
        <v>139284.316</v>
      </c>
      <c r="S32" s="15">
        <f>'EJEC NO IMPRIMIR'!S32/'EJEC REGULAR'!$D$1</f>
        <v>64096</v>
      </c>
      <c r="T32" s="15">
        <f>'EJEC NO IMPRIMIR'!T32/'EJEC REGULAR'!$D$1</f>
        <v>44006</v>
      </c>
      <c r="U32" s="13">
        <f>SUM(U33:U40)</f>
        <v>3807779.117</v>
      </c>
      <c r="V32" s="7"/>
      <c r="W32" s="5">
        <f t="shared" si="4"/>
        <v>3699677.117</v>
      </c>
      <c r="X32" s="7"/>
      <c r="Y32" s="5" t="e">
        <f>SUM(Y33:Y41)</f>
        <v>#REF!</v>
      </c>
      <c r="Z32" s="33" t="e">
        <f t="shared" si="1"/>
        <v>#REF!</v>
      </c>
      <c r="AA32" s="7"/>
      <c r="AB32" s="7"/>
      <c r="AC32" s="33">
        <v>2967276760</v>
      </c>
      <c r="AD32" s="33">
        <f t="shared" si="2"/>
        <v>2967276.76</v>
      </c>
      <c r="AE32" s="33" t="e">
        <f t="shared" si="7"/>
        <v>#REF!</v>
      </c>
      <c r="AF32" s="7"/>
    </row>
    <row r="33" spans="1:32" s="19" customFormat="1" ht="22.5" customHeight="1">
      <c r="A33" s="32"/>
      <c r="B33" s="47" t="s">
        <v>20</v>
      </c>
      <c r="C33" s="45"/>
      <c r="D33" s="48" t="s">
        <v>38</v>
      </c>
      <c r="F33" s="14">
        <f>'EJEC NO IMPRIMIR'!F33/'EJEC REGULAR'!$D$1</f>
        <v>0</v>
      </c>
      <c r="G33" s="14">
        <f>'EJEC NO IMPRIMIR'!G33/'EJEC REGULAR'!$D$1</f>
        <v>0</v>
      </c>
      <c r="H33" s="14">
        <f>'EJEC NO IMPRIMIR'!H33/'EJEC REGULAR'!$D$1</f>
        <v>0</v>
      </c>
      <c r="I33" s="14">
        <f>'EJEC NO IMPRIMIR'!I33/'EJEC REGULAR'!$D$1</f>
        <v>0</v>
      </c>
      <c r="J33" s="14">
        <f>'EJEC NO IMPRIMIR'!J33/'EJEC REGULAR'!$D$1</f>
        <v>0</v>
      </c>
      <c r="K33" s="14">
        <f>'EJEC NO IMPRIMIR'!K33/'EJEC REGULAR'!$D$1</f>
        <v>1521.771</v>
      </c>
      <c r="L33" s="14">
        <f>'EJEC NO IMPRIMIR'!L33/'EJEC REGULAR'!$D$1</f>
        <v>0</v>
      </c>
      <c r="M33" s="14">
        <f>'EJEC NO IMPRIMIR'!M33/'EJEC REGULAR'!$D$1</f>
        <v>0</v>
      </c>
      <c r="N33" s="14">
        <f>'EJEC NO IMPRIMIR'!N33/'EJEC REGULAR'!$D$1</f>
        <v>0</v>
      </c>
      <c r="O33" s="14">
        <f>'EJEC NO IMPRIMIR'!O33/'EJEC REGULAR'!$D$1</f>
        <v>0</v>
      </c>
      <c r="P33" s="14">
        <f>'EJEC NO IMPRIMIR'!P33/'EJEC REGULAR'!$D$1</f>
        <v>0</v>
      </c>
      <c r="Q33" s="14">
        <f>'EJEC NO IMPRIMIR'!Q33/'EJEC REGULAR'!$D$1</f>
        <v>0</v>
      </c>
      <c r="R33" s="14">
        <f>'EJEC NO IMPRIMIR'!R33/'EJEC REGULAR'!$D$1</f>
        <v>0</v>
      </c>
      <c r="S33" s="14">
        <f>'EJEC NO IMPRIMIR'!S33/'EJEC REGULAR'!$D$1</f>
        <v>0</v>
      </c>
      <c r="T33" s="14">
        <f>'EJEC NO IMPRIMIR'!T33/'EJEC REGULAR'!$D$1</f>
        <v>0</v>
      </c>
      <c r="U33" s="14">
        <f aca="true" t="shared" si="8" ref="U33:U41">SUM(F33:T33)</f>
        <v>1521.771</v>
      </c>
      <c r="V33" s="33"/>
      <c r="W33" s="5">
        <f t="shared" si="4"/>
        <v>1521.771</v>
      </c>
      <c r="X33" s="33"/>
      <c r="Y33" s="33"/>
      <c r="Z33" s="33">
        <f t="shared" si="1"/>
        <v>1521.771</v>
      </c>
      <c r="AA33" s="33"/>
      <c r="AB33" s="33"/>
      <c r="AD33" s="33">
        <f t="shared" si="2"/>
        <v>0</v>
      </c>
      <c r="AE33" s="33">
        <f t="shared" si="7"/>
        <v>1521.771</v>
      </c>
      <c r="AF33" s="33"/>
    </row>
    <row r="34" spans="1:32" s="19" customFormat="1" ht="22.5" customHeight="1">
      <c r="A34" s="32"/>
      <c r="B34" s="34" t="s">
        <v>39</v>
      </c>
      <c r="D34" s="31" t="s">
        <v>98</v>
      </c>
      <c r="F34" s="13">
        <f>'EJEC NO IMPRIMIR'!F34/'EJEC REGULAR'!$D$1</f>
        <v>0</v>
      </c>
      <c r="G34" s="13">
        <f>'EJEC NO IMPRIMIR'!G34/'EJEC REGULAR'!$D$1</f>
        <v>0</v>
      </c>
      <c r="H34" s="13">
        <f>'EJEC NO IMPRIMIR'!H34/'EJEC REGULAR'!$D$1</f>
        <v>0</v>
      </c>
      <c r="I34" s="13">
        <f>'EJEC NO IMPRIMIR'!I34/'EJEC REGULAR'!$D$1</f>
        <v>0</v>
      </c>
      <c r="J34" s="13">
        <f>'EJEC NO IMPRIMIR'!J34/'EJEC REGULAR'!$D$1</f>
        <v>0</v>
      </c>
      <c r="K34" s="13">
        <f>'EJEC NO IMPRIMIR'!K34/'EJEC REGULAR'!$D$1</f>
        <v>66000.003</v>
      </c>
      <c r="L34" s="13">
        <f>'EJEC NO IMPRIMIR'!L34/'EJEC REGULAR'!$D$1</f>
        <v>0</v>
      </c>
      <c r="M34" s="13">
        <f>'EJEC NO IMPRIMIR'!M34/'EJEC REGULAR'!$D$1</f>
        <v>0</v>
      </c>
      <c r="N34" s="13">
        <f>'EJEC NO IMPRIMIR'!N34/'EJEC REGULAR'!$D$1</f>
        <v>0</v>
      </c>
      <c r="O34" s="13">
        <f>'EJEC NO IMPRIMIR'!O34/'EJEC REGULAR'!$D$1</f>
        <v>0</v>
      </c>
      <c r="P34" s="13">
        <f>'EJEC NO IMPRIMIR'!P34/'EJEC REGULAR'!$D$1</f>
        <v>0</v>
      </c>
      <c r="Q34" s="13">
        <f>'EJEC NO IMPRIMIR'!Q34/'EJEC REGULAR'!$D$1</f>
        <v>0</v>
      </c>
      <c r="R34" s="13">
        <f>'EJEC NO IMPRIMIR'!R34/'EJEC REGULAR'!$D$1</f>
        <v>0</v>
      </c>
      <c r="S34" s="13">
        <f>'EJEC NO IMPRIMIR'!S34/'EJEC REGULAR'!$D$1</f>
        <v>0</v>
      </c>
      <c r="T34" s="13">
        <f>'EJEC NO IMPRIMIR'!T34/'EJEC REGULAR'!$D$1</f>
        <v>0</v>
      </c>
      <c r="U34" s="13">
        <f t="shared" si="8"/>
        <v>66000.003</v>
      </c>
      <c r="V34" s="33"/>
      <c r="W34" s="5">
        <f t="shared" si="4"/>
        <v>66000.003</v>
      </c>
      <c r="X34" s="33"/>
      <c r="Y34" s="33"/>
      <c r="Z34" s="33">
        <f t="shared" si="1"/>
        <v>66000.003</v>
      </c>
      <c r="AA34" s="33"/>
      <c r="AB34" s="33"/>
      <c r="AD34" s="33">
        <f t="shared" si="2"/>
        <v>0</v>
      </c>
      <c r="AE34" s="33">
        <f t="shared" si="7"/>
        <v>66000.003</v>
      </c>
      <c r="AF34" s="33"/>
    </row>
    <row r="35" spans="1:32" s="19" customFormat="1" ht="22.5" customHeight="1">
      <c r="A35" s="32"/>
      <c r="B35" s="34" t="s">
        <v>31</v>
      </c>
      <c r="D35" s="31" t="s">
        <v>33</v>
      </c>
      <c r="F35" s="13">
        <f>'EJEC NO IMPRIMIR'!F35/'EJEC REGULAR'!$D$1</f>
        <v>0</v>
      </c>
      <c r="G35" s="13">
        <f>'EJEC NO IMPRIMIR'!G35/'EJEC REGULAR'!$D$1</f>
        <v>0</v>
      </c>
      <c r="H35" s="13">
        <f>'EJEC NO IMPRIMIR'!H35/'EJEC REGULAR'!$D$1</f>
        <v>0</v>
      </c>
      <c r="I35" s="13">
        <f>'EJEC NO IMPRIMIR'!I35/'EJEC REGULAR'!$D$1</f>
        <v>0</v>
      </c>
      <c r="J35" s="13">
        <f>'EJEC NO IMPRIMIR'!J35/'EJEC REGULAR'!$D$1</f>
        <v>0</v>
      </c>
      <c r="K35" s="13">
        <f>'EJEC NO IMPRIMIR'!K35/'EJEC REGULAR'!$D$1</f>
        <v>36556.8</v>
      </c>
      <c r="L35" s="13">
        <f>'EJEC NO IMPRIMIR'!L35/'EJEC REGULAR'!$D$1</f>
        <v>439638.432</v>
      </c>
      <c r="M35" s="13">
        <f>'EJEC NO IMPRIMIR'!M35/'EJEC REGULAR'!$D$1</f>
        <v>0</v>
      </c>
      <c r="N35" s="13">
        <f>'EJEC NO IMPRIMIR'!N35/'EJEC REGULAR'!$D$1</f>
        <v>0</v>
      </c>
      <c r="O35" s="13">
        <f>'EJEC NO IMPRIMIR'!O35/'EJEC REGULAR'!$D$1</f>
        <v>0</v>
      </c>
      <c r="P35" s="13">
        <f>'EJEC NO IMPRIMIR'!P35/'EJEC REGULAR'!$D$1</f>
        <v>18436</v>
      </c>
      <c r="Q35" s="13">
        <f>'EJEC NO IMPRIMIR'!Q35/'EJEC REGULAR'!$D$1</f>
        <v>0</v>
      </c>
      <c r="R35" s="13">
        <f>'EJEC NO IMPRIMIR'!R35/'EJEC REGULAR'!$D$1</f>
        <v>0</v>
      </c>
      <c r="S35" s="13">
        <f>'EJEC NO IMPRIMIR'!S35/'EJEC REGULAR'!$D$1</f>
        <v>0</v>
      </c>
      <c r="T35" s="13">
        <f>'EJEC NO IMPRIMIR'!T35/'EJEC REGULAR'!$D$1</f>
        <v>0</v>
      </c>
      <c r="U35" s="13">
        <f t="shared" si="8"/>
        <v>494631.23199999996</v>
      </c>
      <c r="V35" s="33"/>
      <c r="W35" s="5">
        <f t="shared" si="4"/>
        <v>494631.23199999996</v>
      </c>
      <c r="X35" s="33"/>
      <c r="Y35" s="73" t="e">
        <f>+#REF!</f>
        <v>#REF!</v>
      </c>
      <c r="Z35" s="33" t="e">
        <f t="shared" si="1"/>
        <v>#REF!</v>
      </c>
      <c r="AA35" s="33"/>
      <c r="AB35" s="33"/>
      <c r="AD35" s="33">
        <f t="shared" si="2"/>
        <v>0</v>
      </c>
      <c r="AE35" s="33"/>
      <c r="AF35" s="33"/>
    </row>
    <row r="36" spans="1:32" s="19" customFormat="1" ht="22.5" customHeight="1">
      <c r="A36" s="32"/>
      <c r="B36" s="34" t="s">
        <v>32</v>
      </c>
      <c r="D36" s="31" t="s">
        <v>34</v>
      </c>
      <c r="F36" s="13">
        <f>'EJEC NO IMPRIMIR'!F36/'EJEC REGULAR'!$D$1</f>
        <v>0</v>
      </c>
      <c r="G36" s="13">
        <f>'EJEC NO IMPRIMIR'!G36/'EJEC REGULAR'!$D$1</f>
        <v>0</v>
      </c>
      <c r="H36" s="13">
        <f>'EJEC NO IMPRIMIR'!H36/'EJEC REGULAR'!$D$1</f>
        <v>0</v>
      </c>
      <c r="I36" s="13">
        <f>'EJEC NO IMPRIMIR'!I36/'EJEC REGULAR'!$D$1</f>
        <v>0</v>
      </c>
      <c r="J36" s="13">
        <f>'EJEC NO IMPRIMIR'!J36/'EJEC REGULAR'!$D$1</f>
        <v>0</v>
      </c>
      <c r="K36" s="13">
        <f>'EJEC NO IMPRIMIR'!K36/'EJEC REGULAR'!$D$1</f>
        <v>5110.73</v>
      </c>
      <c r="L36" s="13">
        <f>'EJEC NO IMPRIMIR'!L36/'EJEC REGULAR'!$D$1</f>
        <v>0</v>
      </c>
      <c r="M36" s="13">
        <f>'EJEC NO IMPRIMIR'!M36/'EJEC REGULAR'!$D$1</f>
        <v>0</v>
      </c>
      <c r="N36" s="13">
        <f>'EJEC NO IMPRIMIR'!N36/'EJEC REGULAR'!$D$1</f>
        <v>0</v>
      </c>
      <c r="O36" s="13">
        <f>'EJEC NO IMPRIMIR'!O36/'EJEC REGULAR'!$D$1</f>
        <v>26199.218</v>
      </c>
      <c r="P36" s="13">
        <f>'EJEC NO IMPRIMIR'!P36/'EJEC REGULAR'!$D$1</f>
        <v>0</v>
      </c>
      <c r="Q36" s="13">
        <f>'EJEC NO IMPRIMIR'!Q36/'EJEC REGULAR'!$D$1</f>
        <v>0</v>
      </c>
      <c r="R36" s="13">
        <f>'EJEC NO IMPRIMIR'!R36/'EJEC REGULAR'!$D$1</f>
        <v>0</v>
      </c>
      <c r="S36" s="13">
        <f>'EJEC NO IMPRIMIR'!S36/'EJEC REGULAR'!$D$1</f>
        <v>1171</v>
      </c>
      <c r="T36" s="13">
        <f>'EJEC NO IMPRIMIR'!T36/'EJEC REGULAR'!$D$1</f>
        <v>0</v>
      </c>
      <c r="U36" s="13">
        <f t="shared" si="8"/>
        <v>32480.948</v>
      </c>
      <c r="V36" s="33"/>
      <c r="W36" s="5">
        <f t="shared" si="4"/>
        <v>31309.948</v>
      </c>
      <c r="X36" s="33"/>
      <c r="Y36" s="73" t="e">
        <f>+#REF!</f>
        <v>#REF!</v>
      </c>
      <c r="Z36" s="33" t="e">
        <f t="shared" si="1"/>
        <v>#REF!</v>
      </c>
      <c r="AA36" s="33"/>
      <c r="AB36" s="33"/>
      <c r="AD36" s="33">
        <f t="shared" si="2"/>
        <v>0</v>
      </c>
      <c r="AE36" s="33"/>
      <c r="AF36" s="33"/>
    </row>
    <row r="37" spans="1:32" s="19" customFormat="1" ht="22.5" customHeight="1">
      <c r="A37" s="32"/>
      <c r="B37" s="34" t="s">
        <v>37</v>
      </c>
      <c r="D37" s="31" t="s">
        <v>47</v>
      </c>
      <c r="F37" s="13">
        <f>'EJEC NO IMPRIMIR'!F37/'EJEC REGULAR'!$D$1</f>
        <v>0</v>
      </c>
      <c r="G37" s="13">
        <f>'EJEC NO IMPRIMIR'!G37/'EJEC REGULAR'!$D$1</f>
        <v>0</v>
      </c>
      <c r="H37" s="13">
        <f>'EJEC NO IMPRIMIR'!H37/'EJEC REGULAR'!$D$1</f>
        <v>3543.426</v>
      </c>
      <c r="I37" s="13">
        <f>'EJEC NO IMPRIMIR'!I37/'EJEC REGULAR'!$D$1</f>
        <v>0</v>
      </c>
      <c r="J37" s="13">
        <f>'EJEC NO IMPRIMIR'!J37/'EJEC REGULAR'!$D$1</f>
        <v>0</v>
      </c>
      <c r="K37" s="13">
        <f>'EJEC NO IMPRIMIR'!K37/'EJEC REGULAR'!$D$1</f>
        <v>2187142.594</v>
      </c>
      <c r="L37" s="13">
        <f>'EJEC NO IMPRIMIR'!L37/'EJEC REGULAR'!$D$1</f>
        <v>0</v>
      </c>
      <c r="M37" s="13">
        <f>'EJEC NO IMPRIMIR'!M37/'EJEC REGULAR'!$D$1</f>
        <v>16737.933</v>
      </c>
      <c r="N37" s="13">
        <f>'EJEC NO IMPRIMIR'!N37/'EJEC REGULAR'!$D$1</f>
        <v>0</v>
      </c>
      <c r="O37" s="13">
        <f>'EJEC NO IMPRIMIR'!O37/'EJEC REGULAR'!$D$1</f>
        <v>0</v>
      </c>
      <c r="P37" s="13">
        <f>'EJEC NO IMPRIMIR'!P37/'EJEC REGULAR'!$D$1</f>
        <v>63962.057</v>
      </c>
      <c r="Q37" s="13">
        <f>'EJEC NO IMPRIMIR'!Q37/'EJEC REGULAR'!$D$1</f>
        <v>0</v>
      </c>
      <c r="R37" s="13">
        <f>'EJEC NO IMPRIMIR'!R37/'EJEC REGULAR'!$D$1</f>
        <v>0</v>
      </c>
      <c r="S37" s="13">
        <f>'EJEC NO IMPRIMIR'!S37/'EJEC REGULAR'!$D$1</f>
        <v>50247</v>
      </c>
      <c r="T37" s="13">
        <f>'EJEC NO IMPRIMIR'!T37/'EJEC REGULAR'!$D$1</f>
        <v>0</v>
      </c>
      <c r="U37" s="13">
        <f t="shared" si="8"/>
        <v>2321633.0100000002</v>
      </c>
      <c r="V37" s="33"/>
      <c r="W37" s="5">
        <f t="shared" si="4"/>
        <v>2271386.0100000002</v>
      </c>
      <c r="X37" s="33"/>
      <c r="Y37" s="73" t="e">
        <f>+#REF!</f>
        <v>#REF!</v>
      </c>
      <c r="Z37" s="33" t="e">
        <f t="shared" si="1"/>
        <v>#REF!</v>
      </c>
      <c r="AA37" s="33"/>
      <c r="AB37" s="33"/>
      <c r="AD37" s="33">
        <f t="shared" si="2"/>
        <v>0</v>
      </c>
      <c r="AE37" s="33"/>
      <c r="AF37" s="33"/>
    </row>
    <row r="38" spans="1:32" s="19" customFormat="1" ht="22.5" customHeight="1">
      <c r="A38" s="32"/>
      <c r="B38" s="34" t="s">
        <v>21</v>
      </c>
      <c r="D38" s="31" t="s">
        <v>36</v>
      </c>
      <c r="F38" s="13">
        <f>'EJEC NO IMPRIMIR'!F38/'EJEC REGULAR'!$D$1</f>
        <v>0</v>
      </c>
      <c r="G38" s="13">
        <f>'EJEC NO IMPRIMIR'!G38/'EJEC REGULAR'!$D$1</f>
        <v>0</v>
      </c>
      <c r="H38" s="13">
        <f>'EJEC NO IMPRIMIR'!H38/'EJEC REGULAR'!$D$1</f>
        <v>0</v>
      </c>
      <c r="I38" s="13">
        <f>'EJEC NO IMPRIMIR'!I38/'EJEC REGULAR'!$D$1</f>
        <v>0</v>
      </c>
      <c r="J38" s="13">
        <f>'EJEC NO IMPRIMIR'!J38/'EJEC REGULAR'!$D$1</f>
        <v>37933.043</v>
      </c>
      <c r="K38" s="13">
        <f>'EJEC NO IMPRIMIR'!K38/'EJEC REGULAR'!$D$1</f>
        <v>78093.202</v>
      </c>
      <c r="L38" s="13">
        <f>'EJEC NO IMPRIMIR'!L38/'EJEC REGULAR'!$D$1</f>
        <v>0</v>
      </c>
      <c r="M38" s="13">
        <f>'EJEC NO IMPRIMIR'!M38/'EJEC REGULAR'!$D$1</f>
        <v>0</v>
      </c>
      <c r="N38" s="13">
        <f>'EJEC NO IMPRIMIR'!N38/'EJEC REGULAR'!$D$1</f>
        <v>1376.055</v>
      </c>
      <c r="O38" s="13">
        <f>'EJEC NO IMPRIMIR'!O38/'EJEC REGULAR'!$D$1</f>
        <v>44003.127</v>
      </c>
      <c r="P38" s="13">
        <f>'EJEC NO IMPRIMIR'!P38/'EJEC REGULAR'!$D$1</f>
        <v>6493.316</v>
      </c>
      <c r="Q38" s="13">
        <f>'EJEC NO IMPRIMIR'!Q38/'EJEC REGULAR'!$D$1</f>
        <v>4148.492</v>
      </c>
      <c r="R38" s="13">
        <f>'EJEC NO IMPRIMIR'!R38/'EJEC REGULAR'!$D$1</f>
        <v>6348.262</v>
      </c>
      <c r="S38" s="13">
        <f>'EJEC NO IMPRIMIR'!S38/'EJEC REGULAR'!$D$1</f>
        <v>6611</v>
      </c>
      <c r="T38" s="13">
        <f>'EJEC NO IMPRIMIR'!T38/'EJEC REGULAR'!$D$1</f>
        <v>25375</v>
      </c>
      <c r="U38" s="13">
        <f t="shared" si="8"/>
        <v>210381.49699999997</v>
      </c>
      <c r="V38" s="33"/>
      <c r="W38" s="5">
        <f t="shared" si="4"/>
        <v>178395.49699999997</v>
      </c>
      <c r="X38" s="33"/>
      <c r="Y38" s="73" t="e">
        <f>+#REF!</f>
        <v>#REF!</v>
      </c>
      <c r="Z38" s="33" t="e">
        <f t="shared" si="1"/>
        <v>#REF!</v>
      </c>
      <c r="AA38" s="33"/>
      <c r="AB38" s="33"/>
      <c r="AD38" s="33">
        <f t="shared" si="2"/>
        <v>0</v>
      </c>
      <c r="AE38" s="33"/>
      <c r="AF38" s="33"/>
    </row>
    <row r="39" spans="1:32" s="19" customFormat="1" ht="22.5" customHeight="1">
      <c r="A39" s="32"/>
      <c r="B39" s="34" t="s">
        <v>23</v>
      </c>
      <c r="D39" s="31" t="s">
        <v>35</v>
      </c>
      <c r="F39" s="13">
        <f>'EJEC NO IMPRIMIR'!F39/'EJEC REGULAR'!$D$1</f>
        <v>28277.707</v>
      </c>
      <c r="G39" s="13">
        <f>'EJEC NO IMPRIMIR'!G39/'EJEC REGULAR'!$D$1</f>
        <v>42.999</v>
      </c>
      <c r="H39" s="13">
        <f>'EJEC NO IMPRIMIR'!H39/'EJEC REGULAR'!$D$1</f>
        <v>81613.41</v>
      </c>
      <c r="I39" s="13">
        <f>'EJEC NO IMPRIMIR'!I39/'EJEC REGULAR'!$D$1</f>
        <v>0</v>
      </c>
      <c r="J39" s="13">
        <f>'EJEC NO IMPRIMIR'!J39/'EJEC REGULAR'!$D$1</f>
        <v>0</v>
      </c>
      <c r="K39" s="13">
        <f>'EJEC NO IMPRIMIR'!K39/'EJEC REGULAR'!$D$1</f>
        <v>155519.095</v>
      </c>
      <c r="L39" s="13">
        <f>'EJEC NO IMPRIMIR'!L39/'EJEC REGULAR'!$D$1</f>
        <v>5216.61</v>
      </c>
      <c r="M39" s="13">
        <f>'EJEC NO IMPRIMIR'!M39/'EJEC REGULAR'!$D$1</f>
        <v>0</v>
      </c>
      <c r="N39" s="13">
        <f>'EJEC NO IMPRIMIR'!N39/'EJEC REGULAR'!$D$1</f>
        <v>9926.456</v>
      </c>
      <c r="O39" s="13">
        <f>'EJEC NO IMPRIMIR'!O39/'EJEC REGULAR'!$D$1</f>
        <v>0</v>
      </c>
      <c r="P39" s="13">
        <f>'EJEC NO IMPRIMIR'!P39/'EJEC REGULAR'!$D$1</f>
        <v>236800.279</v>
      </c>
      <c r="Q39" s="13">
        <f>'EJEC NO IMPRIMIR'!Q39/'EJEC REGULAR'!$D$1</f>
        <v>6100.046</v>
      </c>
      <c r="R39" s="13">
        <f>'EJEC NO IMPRIMIR'!R39/'EJEC REGULAR'!$D$1</f>
        <v>132936.054</v>
      </c>
      <c r="S39" s="13">
        <f>'EJEC NO IMPRIMIR'!S39/'EJEC REGULAR'!$D$1</f>
        <v>6067</v>
      </c>
      <c r="T39" s="13">
        <f>'EJEC NO IMPRIMIR'!T39/'EJEC REGULAR'!$D$1</f>
        <v>18631</v>
      </c>
      <c r="U39" s="13">
        <f t="shared" si="8"/>
        <v>681130.656</v>
      </c>
      <c r="V39" s="33"/>
      <c r="W39" s="5">
        <f t="shared" si="4"/>
        <v>656432.656</v>
      </c>
      <c r="X39" s="33"/>
      <c r="Y39" s="33"/>
      <c r="Z39" s="33">
        <f t="shared" si="1"/>
        <v>656432.656</v>
      </c>
      <c r="AA39" s="33"/>
      <c r="AB39" s="33"/>
      <c r="AD39" s="33">
        <f t="shared" si="2"/>
        <v>0</v>
      </c>
      <c r="AE39" s="33"/>
      <c r="AF39" s="33"/>
    </row>
    <row r="40" spans="1:32" s="19" customFormat="1" ht="22.5" customHeight="1">
      <c r="A40" s="32"/>
      <c r="B40" s="34" t="s">
        <v>96</v>
      </c>
      <c r="D40" s="31" t="s">
        <v>97</v>
      </c>
      <c r="F40" s="13">
        <f>'EJEC NO IMPRIMIR'!F40/'EJEC REGULAR'!$D$1</f>
        <v>0</v>
      </c>
      <c r="G40" s="13">
        <f>'EJEC NO IMPRIMIR'!G40/'EJEC REGULAR'!$D$1</f>
        <v>0</v>
      </c>
      <c r="H40" s="13">
        <f>'EJEC NO IMPRIMIR'!H40/'EJEC REGULAR'!$D$1</f>
        <v>0</v>
      </c>
      <c r="I40" s="13">
        <f>'EJEC NO IMPRIMIR'!I40/'EJEC REGULAR'!$D$1</f>
        <v>0</v>
      </c>
      <c r="J40" s="13">
        <f>'EJEC NO IMPRIMIR'!J40/'EJEC REGULAR'!$D$1</f>
        <v>0</v>
      </c>
      <c r="K40" s="13">
        <f>'EJEC NO IMPRIMIR'!K40/'EJEC REGULAR'!$D$1</f>
        <v>0</v>
      </c>
      <c r="L40" s="13">
        <f>'EJEC NO IMPRIMIR'!L40/'EJEC REGULAR'!$D$1</f>
        <v>0</v>
      </c>
      <c r="M40" s="13">
        <f>'EJEC NO IMPRIMIR'!M40/'EJEC REGULAR'!$D$1</f>
        <v>0</v>
      </c>
      <c r="N40" s="13">
        <f>'EJEC NO IMPRIMIR'!N40/'EJEC REGULAR'!$D$1</f>
        <v>0</v>
      </c>
      <c r="O40" s="13">
        <f>'EJEC NO IMPRIMIR'!O40/'EJEC REGULAR'!$D$1</f>
        <v>0</v>
      </c>
      <c r="P40" s="13">
        <f>'EJEC NO IMPRIMIR'!P40/'EJEC REGULAR'!$D$1</f>
        <v>0</v>
      </c>
      <c r="Q40" s="13">
        <f>'EJEC NO IMPRIMIR'!Q40/'EJEC REGULAR'!$D$1</f>
        <v>0</v>
      </c>
      <c r="R40" s="13">
        <f>'EJEC NO IMPRIMIR'!R40/'EJEC REGULAR'!$D$1</f>
        <v>0</v>
      </c>
      <c r="S40" s="13">
        <f>'EJEC NO IMPRIMIR'!S40/'EJEC REGULAR'!$D$1</f>
        <v>0</v>
      </c>
      <c r="T40" s="13">
        <f>'EJEC NO IMPRIMIR'!T40/'EJEC REGULAR'!$D$1</f>
        <v>0</v>
      </c>
      <c r="U40" s="13">
        <f t="shared" si="8"/>
        <v>0</v>
      </c>
      <c r="V40" s="33"/>
      <c r="W40" s="5"/>
      <c r="X40" s="33"/>
      <c r="Y40" s="33"/>
      <c r="Z40" s="33">
        <f t="shared" si="1"/>
        <v>0</v>
      </c>
      <c r="AA40" s="33"/>
      <c r="AB40" s="33"/>
      <c r="AD40" s="33">
        <f t="shared" si="2"/>
        <v>0</v>
      </c>
      <c r="AE40" s="33"/>
      <c r="AF40" s="33"/>
    </row>
    <row r="41" spans="1:32" s="19" customFormat="1" ht="22.5" customHeight="1">
      <c r="A41" s="32"/>
      <c r="B41" s="38">
        <v>30</v>
      </c>
      <c r="C41" s="39"/>
      <c r="D41" s="40" t="s">
        <v>100</v>
      </c>
      <c r="F41" s="15">
        <f>'EJEC NO IMPRIMIR'!F41/'EJEC REGULAR'!$D$1</f>
        <v>0</v>
      </c>
      <c r="G41" s="15">
        <f>'EJEC NO IMPRIMIR'!G41/'EJEC REGULAR'!$D$1</f>
        <v>0</v>
      </c>
      <c r="H41" s="15">
        <f>'EJEC NO IMPRIMIR'!H41/'EJEC REGULAR'!$D$1</f>
        <v>0</v>
      </c>
      <c r="I41" s="15">
        <f>'EJEC NO IMPRIMIR'!I41/'EJEC REGULAR'!$D$1</f>
        <v>0</v>
      </c>
      <c r="J41" s="15">
        <f>'EJEC NO IMPRIMIR'!J41/'EJEC REGULAR'!$D$1</f>
        <v>0</v>
      </c>
      <c r="K41" s="15">
        <f>'EJEC NO IMPRIMIR'!K41/'EJEC REGULAR'!$D$1</f>
        <v>0</v>
      </c>
      <c r="L41" s="15">
        <f>'EJEC NO IMPRIMIR'!L41/'EJEC REGULAR'!$D$1</f>
        <v>0</v>
      </c>
      <c r="M41" s="15">
        <f>'EJEC NO IMPRIMIR'!M41/'EJEC REGULAR'!$D$1</f>
        <v>0</v>
      </c>
      <c r="N41" s="15">
        <f>'EJEC NO IMPRIMIR'!N41/'EJEC REGULAR'!$D$1</f>
        <v>0</v>
      </c>
      <c r="O41" s="15">
        <f>'EJEC NO IMPRIMIR'!O41/'EJEC REGULAR'!$D$1</f>
        <v>0</v>
      </c>
      <c r="P41" s="15">
        <f>'EJEC NO IMPRIMIR'!P41/'EJEC REGULAR'!$D$1</f>
        <v>0</v>
      </c>
      <c r="Q41" s="15">
        <f>'EJEC NO IMPRIMIR'!Q41/'EJEC REGULAR'!$D$1</f>
        <v>0</v>
      </c>
      <c r="R41" s="15">
        <f>'EJEC NO IMPRIMIR'!R41/'EJEC REGULAR'!$D$1</f>
        <v>0</v>
      </c>
      <c r="S41" s="15">
        <f>'EJEC NO IMPRIMIR'!S41/'EJEC REGULAR'!$D$1</f>
        <v>0</v>
      </c>
      <c r="T41" s="15">
        <f>'EJEC NO IMPRIMIR'!T41/'EJEC REGULAR'!$D$1</f>
        <v>0</v>
      </c>
      <c r="U41" s="13">
        <f t="shared" si="8"/>
        <v>0</v>
      </c>
      <c r="V41" s="33"/>
      <c r="W41" s="5">
        <f t="shared" si="4"/>
        <v>0</v>
      </c>
      <c r="X41" s="33"/>
      <c r="Y41" s="33"/>
      <c r="Z41" s="33">
        <f t="shared" si="1"/>
        <v>0</v>
      </c>
      <c r="AA41" s="33"/>
      <c r="AB41" s="33"/>
      <c r="AD41" s="33">
        <f t="shared" si="2"/>
        <v>0</v>
      </c>
      <c r="AE41" s="33">
        <f t="shared" si="7"/>
        <v>0</v>
      </c>
      <c r="AF41" s="33"/>
    </row>
    <row r="42" spans="1:32" ht="22.5" customHeight="1">
      <c r="A42" s="3"/>
      <c r="B42" s="38" t="s">
        <v>77</v>
      </c>
      <c r="C42" s="39"/>
      <c r="D42" s="40" t="s">
        <v>15</v>
      </c>
      <c r="E42" s="19"/>
      <c r="F42" s="60">
        <f>'EJEC NO IMPRIMIR'!F42/'EJEC REGULAR'!$D$1</f>
        <v>0</v>
      </c>
      <c r="G42" s="60">
        <f>'EJEC NO IMPRIMIR'!G42/'EJEC REGULAR'!$D$1</f>
        <v>0</v>
      </c>
      <c r="H42" s="60">
        <f>'EJEC NO IMPRIMIR'!H42/'EJEC REGULAR'!$D$1</f>
        <v>0</v>
      </c>
      <c r="I42" s="60">
        <f>'EJEC NO IMPRIMIR'!I42/'EJEC REGULAR'!$D$1</f>
        <v>4604946.983</v>
      </c>
      <c r="J42" s="60">
        <f>'EJEC NO IMPRIMIR'!J42/'EJEC REGULAR'!$D$1</f>
        <v>87833847.742</v>
      </c>
      <c r="K42" s="60">
        <f>'EJEC NO IMPRIMIR'!K42/'EJEC REGULAR'!$D$1</f>
        <v>714435372.986</v>
      </c>
      <c r="L42" s="60">
        <f>'EJEC NO IMPRIMIR'!L42/'EJEC REGULAR'!$D$1</f>
        <v>53825632.758</v>
      </c>
      <c r="M42" s="60">
        <f>'EJEC NO IMPRIMIR'!M42/'EJEC REGULAR'!$D$1</f>
        <v>50023581.791</v>
      </c>
      <c r="N42" s="60">
        <f>'EJEC NO IMPRIMIR'!N42/'EJEC REGULAR'!$D$1</f>
        <v>137285.915</v>
      </c>
      <c r="O42" s="60">
        <f>'EJEC NO IMPRIMIR'!O42/'EJEC REGULAR'!$D$1</f>
        <v>100525221.133</v>
      </c>
      <c r="P42" s="60">
        <f>'EJEC NO IMPRIMIR'!P42/'EJEC REGULAR'!$D$1</f>
        <v>0</v>
      </c>
      <c r="Q42" s="60">
        <f>'EJEC NO IMPRIMIR'!Q42/'EJEC REGULAR'!$D$1</f>
        <v>299734933.919</v>
      </c>
      <c r="R42" s="60">
        <f>'EJEC NO IMPRIMIR'!R42/'EJEC REGULAR'!$D$1</f>
        <v>3301365.451</v>
      </c>
      <c r="S42" s="60">
        <f>'EJEC NO IMPRIMIR'!S42/'EJEC REGULAR'!$D$1</f>
        <v>0</v>
      </c>
      <c r="T42" s="60">
        <f>'EJEC NO IMPRIMIR'!T42/'EJEC REGULAR'!$D$1</f>
        <v>0</v>
      </c>
      <c r="U42" s="60">
        <f>SUM(U43:U45)</f>
        <v>1314422188.6780002</v>
      </c>
      <c r="V42" s="2"/>
      <c r="W42" s="5">
        <f t="shared" si="4"/>
        <v>1314422188.6780002</v>
      </c>
      <c r="X42" s="2"/>
      <c r="Y42" s="73" t="e">
        <f>+#REF!</f>
        <v>#REF!</v>
      </c>
      <c r="Z42" s="33" t="e">
        <f t="shared" si="1"/>
        <v>#REF!</v>
      </c>
      <c r="AA42" s="2"/>
      <c r="AB42" s="2"/>
      <c r="AC42" s="7">
        <v>1013054537763</v>
      </c>
      <c r="AD42" s="33">
        <f t="shared" si="2"/>
        <v>1013054537.763</v>
      </c>
      <c r="AE42" s="33" t="e">
        <f t="shared" si="7"/>
        <v>#REF!</v>
      </c>
      <c r="AF42" s="2"/>
    </row>
    <row r="43" spans="1:32" s="19" customFormat="1" ht="22.5" customHeight="1">
      <c r="A43" s="32"/>
      <c r="B43" s="34" t="s">
        <v>20</v>
      </c>
      <c r="D43" s="31" t="s">
        <v>42</v>
      </c>
      <c r="F43" s="14">
        <f>'EJEC NO IMPRIMIR'!F43/'EJEC REGULAR'!$D$1</f>
        <v>0</v>
      </c>
      <c r="G43" s="14">
        <f>'EJEC NO IMPRIMIR'!G43/'EJEC REGULAR'!$D$1</f>
        <v>0</v>
      </c>
      <c r="H43" s="14">
        <f>'EJEC NO IMPRIMIR'!H43/'EJEC REGULAR'!$D$1</f>
        <v>0</v>
      </c>
      <c r="I43" s="14">
        <f>'EJEC NO IMPRIMIR'!I43/'EJEC REGULAR'!$D$1</f>
        <v>533233.355</v>
      </c>
      <c r="J43" s="14">
        <f>'EJEC NO IMPRIMIR'!J43/'EJEC REGULAR'!$D$1</f>
        <v>235286.426</v>
      </c>
      <c r="K43" s="14">
        <f>'EJEC NO IMPRIMIR'!K43/'EJEC REGULAR'!$D$1</f>
        <v>1353940.062</v>
      </c>
      <c r="L43" s="14">
        <f>'EJEC NO IMPRIMIR'!L43/'EJEC REGULAR'!$D$1</f>
        <v>155459.287</v>
      </c>
      <c r="M43" s="14">
        <f>'EJEC NO IMPRIMIR'!M43/'EJEC REGULAR'!$D$1</f>
        <v>945649.519</v>
      </c>
      <c r="N43" s="14">
        <f>'EJEC NO IMPRIMIR'!N43/'EJEC REGULAR'!$D$1</f>
        <v>137285.915</v>
      </c>
      <c r="O43" s="14">
        <f>'EJEC NO IMPRIMIR'!O43/'EJEC REGULAR'!$D$1</f>
        <v>0</v>
      </c>
      <c r="P43" s="14">
        <f>'EJEC NO IMPRIMIR'!P43/'EJEC REGULAR'!$D$1</f>
        <v>0</v>
      </c>
      <c r="Q43" s="14">
        <f>'EJEC NO IMPRIMIR'!Q43/'EJEC REGULAR'!$D$1</f>
        <v>0</v>
      </c>
      <c r="R43" s="14">
        <f>'EJEC NO IMPRIMIR'!R43/'EJEC REGULAR'!$D$1</f>
        <v>856714.112</v>
      </c>
      <c r="S43" s="14">
        <f>'EJEC NO IMPRIMIR'!S43/'EJEC REGULAR'!$D$1</f>
        <v>0</v>
      </c>
      <c r="T43" s="14">
        <f>'EJEC NO IMPRIMIR'!T43/'EJEC REGULAR'!$D$1</f>
        <v>0</v>
      </c>
      <c r="U43" s="13">
        <f aca="true" t="shared" si="9" ref="U43:U49">SUM(F43:T43)</f>
        <v>4217568.676</v>
      </c>
      <c r="V43" s="33"/>
      <c r="W43" s="5">
        <f t="shared" si="4"/>
        <v>4217568.676</v>
      </c>
      <c r="X43" s="33"/>
      <c r="Y43" s="33"/>
      <c r="Z43" s="33">
        <f t="shared" si="1"/>
        <v>4217568.676</v>
      </c>
      <c r="AA43" s="33"/>
      <c r="AB43" s="33"/>
      <c r="AD43" s="33">
        <f t="shared" si="2"/>
        <v>0</v>
      </c>
      <c r="AE43" s="33"/>
      <c r="AF43" s="33"/>
    </row>
    <row r="44" spans="1:32" s="19" customFormat="1" ht="22.5" customHeight="1">
      <c r="A44" s="32"/>
      <c r="B44" s="34" t="s">
        <v>39</v>
      </c>
      <c r="D44" s="31" t="s">
        <v>43</v>
      </c>
      <c r="F44" s="13">
        <f>'EJEC NO IMPRIMIR'!F44/'EJEC REGULAR'!$D$1</f>
        <v>0</v>
      </c>
      <c r="G44" s="13">
        <f>'EJEC NO IMPRIMIR'!G44/'EJEC REGULAR'!$D$1</f>
        <v>0</v>
      </c>
      <c r="H44" s="13">
        <f>'EJEC NO IMPRIMIR'!H44/'EJEC REGULAR'!$D$1</f>
        <v>0</v>
      </c>
      <c r="I44" s="13">
        <f>'EJEC NO IMPRIMIR'!I44/'EJEC REGULAR'!$D$1</f>
        <v>4071713.628</v>
      </c>
      <c r="J44" s="13">
        <f>'EJEC NO IMPRIMIR'!J44/'EJEC REGULAR'!$D$1</f>
        <v>87598561.316</v>
      </c>
      <c r="K44" s="13">
        <f>'EJEC NO IMPRIMIR'!K44/'EJEC REGULAR'!$D$1</f>
        <v>713081432.924</v>
      </c>
      <c r="L44" s="13">
        <f>'EJEC NO IMPRIMIR'!L44/'EJEC REGULAR'!$D$1</f>
        <v>53670173.471</v>
      </c>
      <c r="M44" s="13">
        <f>'EJEC NO IMPRIMIR'!M44/'EJEC REGULAR'!$D$1</f>
        <v>49077932.272</v>
      </c>
      <c r="N44" s="13">
        <f>'EJEC NO IMPRIMIR'!N44/'EJEC REGULAR'!$D$1</f>
        <v>0</v>
      </c>
      <c r="O44" s="13">
        <f>'EJEC NO IMPRIMIR'!O44/'EJEC REGULAR'!$D$1</f>
        <v>100525221.133</v>
      </c>
      <c r="P44" s="13">
        <f>'EJEC NO IMPRIMIR'!P44/'EJEC REGULAR'!$D$1</f>
        <v>0</v>
      </c>
      <c r="Q44" s="13">
        <f>'EJEC NO IMPRIMIR'!Q44/'EJEC REGULAR'!$D$1</f>
        <v>299734933.919</v>
      </c>
      <c r="R44" s="13">
        <f>'EJEC NO IMPRIMIR'!R44/'EJEC REGULAR'!$D$1</f>
        <v>2444651.339</v>
      </c>
      <c r="S44" s="13">
        <f>'EJEC NO IMPRIMIR'!S44/'EJEC REGULAR'!$D$1</f>
        <v>0</v>
      </c>
      <c r="T44" s="13">
        <f>'EJEC NO IMPRIMIR'!T44/'EJEC REGULAR'!$D$1</f>
        <v>0</v>
      </c>
      <c r="U44" s="13">
        <f t="shared" si="9"/>
        <v>1310204620.002</v>
      </c>
      <c r="V44" s="33"/>
      <c r="W44" s="5">
        <f t="shared" si="4"/>
        <v>1310204620.002</v>
      </c>
      <c r="X44" s="33"/>
      <c r="Y44" s="33"/>
      <c r="Z44" s="33">
        <f t="shared" si="1"/>
        <v>1310204620.002</v>
      </c>
      <c r="AA44" s="33"/>
      <c r="AB44" s="33"/>
      <c r="AD44" s="33">
        <f t="shared" si="2"/>
        <v>0</v>
      </c>
      <c r="AE44" s="33"/>
      <c r="AF44" s="33"/>
    </row>
    <row r="45" spans="1:32" s="19" customFormat="1" ht="22.5" customHeight="1">
      <c r="A45" s="32"/>
      <c r="B45" s="34" t="s">
        <v>31</v>
      </c>
      <c r="D45" s="31" t="s">
        <v>101</v>
      </c>
      <c r="F45" s="13">
        <f>'EJEC NO IMPRIMIR'!F45/'EJEC REGULAR'!$D$1</f>
        <v>0</v>
      </c>
      <c r="G45" s="13">
        <f>'EJEC NO IMPRIMIR'!G45/'EJEC REGULAR'!$D$1</f>
        <v>0</v>
      </c>
      <c r="H45" s="13">
        <f>'EJEC NO IMPRIMIR'!H45/'EJEC REGULAR'!$D$1</f>
        <v>0</v>
      </c>
      <c r="I45" s="13">
        <f>'EJEC NO IMPRIMIR'!I45/'EJEC REGULAR'!$D$1</f>
        <v>0</v>
      </c>
      <c r="J45" s="13">
        <f>'EJEC NO IMPRIMIR'!J45/'EJEC REGULAR'!$D$1</f>
        <v>0</v>
      </c>
      <c r="K45" s="13">
        <f>'EJEC NO IMPRIMIR'!K45/'EJEC REGULAR'!$D$1</f>
        <v>0</v>
      </c>
      <c r="L45" s="13">
        <f>'EJEC NO IMPRIMIR'!L45/'EJEC REGULAR'!$D$1</f>
        <v>0</v>
      </c>
      <c r="M45" s="13">
        <f>'EJEC NO IMPRIMIR'!M45/'EJEC REGULAR'!$D$1</f>
        <v>0</v>
      </c>
      <c r="N45" s="13">
        <f>'EJEC NO IMPRIMIR'!N45/'EJEC REGULAR'!$D$1</f>
        <v>0</v>
      </c>
      <c r="O45" s="13">
        <f>'EJEC NO IMPRIMIR'!O45/'EJEC REGULAR'!$D$1</f>
        <v>0</v>
      </c>
      <c r="P45" s="13">
        <f>'EJEC NO IMPRIMIR'!P45/'EJEC REGULAR'!$D$1</f>
        <v>0</v>
      </c>
      <c r="Q45" s="13">
        <f>'EJEC NO IMPRIMIR'!Q45/'EJEC REGULAR'!$D$1</f>
        <v>0</v>
      </c>
      <c r="R45" s="13">
        <f>'EJEC NO IMPRIMIR'!R45/'EJEC REGULAR'!$D$1</f>
        <v>0</v>
      </c>
      <c r="S45" s="13">
        <f>'EJEC NO IMPRIMIR'!S45/'EJEC REGULAR'!$D$1</f>
        <v>0</v>
      </c>
      <c r="T45" s="13">
        <f>'EJEC NO IMPRIMIR'!T45/'EJEC REGULAR'!$D$1</f>
        <v>0</v>
      </c>
      <c r="U45" s="13">
        <f t="shared" si="9"/>
        <v>0</v>
      </c>
      <c r="V45" s="33"/>
      <c r="W45" s="5">
        <f t="shared" si="4"/>
        <v>0</v>
      </c>
      <c r="X45" s="33"/>
      <c r="Y45" s="33"/>
      <c r="Z45" s="33">
        <f t="shared" si="1"/>
        <v>0</v>
      </c>
      <c r="AA45" s="33"/>
      <c r="AB45" s="33"/>
      <c r="AD45" s="33">
        <f t="shared" si="2"/>
        <v>0</v>
      </c>
      <c r="AE45" s="33">
        <f t="shared" si="7"/>
        <v>0</v>
      </c>
      <c r="AF45" s="33"/>
    </row>
    <row r="46" spans="1:32" s="19" customFormat="1" ht="22.5" customHeight="1">
      <c r="A46" s="32"/>
      <c r="B46" s="30" t="s">
        <v>16</v>
      </c>
      <c r="D46" s="31" t="s">
        <v>40</v>
      </c>
      <c r="F46" s="13">
        <f>'EJEC NO IMPRIMIR'!F46/'EJEC REGULAR'!$D$1</f>
        <v>0</v>
      </c>
      <c r="G46" s="13">
        <f>'EJEC NO IMPRIMIR'!G46/'EJEC REGULAR'!$D$1</f>
        <v>0</v>
      </c>
      <c r="H46" s="13">
        <f>'EJEC NO IMPRIMIR'!H46/'EJEC REGULAR'!$D$1</f>
        <v>0</v>
      </c>
      <c r="I46" s="13">
        <f>'EJEC NO IMPRIMIR'!I46/'EJEC REGULAR'!$D$1</f>
        <v>0</v>
      </c>
      <c r="J46" s="13">
        <f>'EJEC NO IMPRIMIR'!J46/'EJEC REGULAR'!$D$1</f>
        <v>0</v>
      </c>
      <c r="K46" s="13">
        <f>'EJEC NO IMPRIMIR'!K46/'EJEC REGULAR'!$D$1</f>
        <v>0</v>
      </c>
      <c r="L46" s="13">
        <f>'EJEC NO IMPRIMIR'!L46/'EJEC REGULAR'!$D$1</f>
        <v>0</v>
      </c>
      <c r="M46" s="13">
        <f>'EJEC NO IMPRIMIR'!M46/'EJEC REGULAR'!$D$1</f>
        <v>0</v>
      </c>
      <c r="N46" s="13">
        <f>'EJEC NO IMPRIMIR'!N46/'EJEC REGULAR'!$D$1</f>
        <v>0</v>
      </c>
      <c r="O46" s="13">
        <f>'EJEC NO IMPRIMIR'!O46/'EJEC REGULAR'!$D$1</f>
        <v>0</v>
      </c>
      <c r="P46" s="13">
        <f>'EJEC NO IMPRIMIR'!P46/'EJEC REGULAR'!$D$1</f>
        <v>0</v>
      </c>
      <c r="Q46" s="13">
        <f>'EJEC NO IMPRIMIR'!Q46/'EJEC REGULAR'!$D$1</f>
        <v>0</v>
      </c>
      <c r="R46" s="13">
        <f>'EJEC NO IMPRIMIR'!R46/'EJEC REGULAR'!$D$1</f>
        <v>0</v>
      </c>
      <c r="S46" s="13">
        <f>'EJEC NO IMPRIMIR'!S46/'EJEC REGULAR'!$D$1</f>
        <v>0</v>
      </c>
      <c r="T46" s="13">
        <f>'EJEC NO IMPRIMIR'!T46/'EJEC REGULAR'!$D$1</f>
        <v>0</v>
      </c>
      <c r="U46" s="13">
        <f t="shared" si="9"/>
        <v>0</v>
      </c>
      <c r="V46" s="33"/>
      <c r="W46" s="5">
        <f t="shared" si="4"/>
        <v>0</v>
      </c>
      <c r="X46" s="33"/>
      <c r="Y46" s="33"/>
      <c r="Z46" s="33">
        <f t="shared" si="1"/>
        <v>0</v>
      </c>
      <c r="AA46" s="33"/>
      <c r="AB46" s="33"/>
      <c r="AC46" s="2"/>
      <c r="AD46" s="33">
        <f t="shared" si="2"/>
        <v>0</v>
      </c>
      <c r="AE46" s="33">
        <f t="shared" si="7"/>
        <v>0</v>
      </c>
      <c r="AF46" s="33"/>
    </row>
    <row r="47" spans="1:32" s="19" customFormat="1" ht="22.5" customHeight="1">
      <c r="A47" s="32"/>
      <c r="B47" s="30" t="s">
        <v>17</v>
      </c>
      <c r="D47" s="31" t="s">
        <v>18</v>
      </c>
      <c r="F47" s="13">
        <f>'EJEC NO IMPRIMIR'!F47/'EJEC REGULAR'!$D$1</f>
        <v>0</v>
      </c>
      <c r="G47" s="13">
        <f>'EJEC NO IMPRIMIR'!G47/'EJEC REGULAR'!$D$1</f>
        <v>0</v>
      </c>
      <c r="H47" s="13">
        <f>'EJEC NO IMPRIMIR'!H47/'EJEC REGULAR'!$D$1</f>
        <v>0</v>
      </c>
      <c r="I47" s="13">
        <f>'EJEC NO IMPRIMIR'!I47/'EJEC REGULAR'!$D$1</f>
        <v>0</v>
      </c>
      <c r="J47" s="13">
        <f>'EJEC NO IMPRIMIR'!J47/'EJEC REGULAR'!$D$1</f>
        <v>0</v>
      </c>
      <c r="K47" s="13">
        <f>'EJEC NO IMPRIMIR'!K47/'EJEC REGULAR'!$D$1</f>
        <v>0</v>
      </c>
      <c r="L47" s="13">
        <f>'EJEC NO IMPRIMIR'!L47/'EJEC REGULAR'!$D$1</f>
        <v>0</v>
      </c>
      <c r="M47" s="13">
        <f>'EJEC NO IMPRIMIR'!M47/'EJEC REGULAR'!$D$1</f>
        <v>0</v>
      </c>
      <c r="N47" s="13">
        <f>'EJEC NO IMPRIMIR'!N47/'EJEC REGULAR'!$D$1</f>
        <v>0</v>
      </c>
      <c r="O47" s="13">
        <f>'EJEC NO IMPRIMIR'!O47/'EJEC REGULAR'!$D$1</f>
        <v>0</v>
      </c>
      <c r="P47" s="13">
        <f>'EJEC NO IMPRIMIR'!P47/'EJEC REGULAR'!$D$1</f>
        <v>0</v>
      </c>
      <c r="Q47" s="13">
        <f>'EJEC NO IMPRIMIR'!Q47/'EJEC REGULAR'!$D$1</f>
        <v>314844070.919</v>
      </c>
      <c r="R47" s="13">
        <f>'EJEC NO IMPRIMIR'!R47/'EJEC REGULAR'!$D$1</f>
        <v>0</v>
      </c>
      <c r="S47" s="13">
        <f>'EJEC NO IMPRIMIR'!S47/'EJEC REGULAR'!$D$1</f>
        <v>0</v>
      </c>
      <c r="T47" s="13">
        <f>'EJEC NO IMPRIMIR'!T47/'EJEC REGULAR'!$D$1</f>
        <v>0</v>
      </c>
      <c r="U47" s="13">
        <f t="shared" si="9"/>
        <v>314844070.919</v>
      </c>
      <c r="V47" s="33"/>
      <c r="W47" s="5">
        <f t="shared" si="4"/>
        <v>314844070.919</v>
      </c>
      <c r="X47" s="33"/>
      <c r="Y47" s="33"/>
      <c r="Z47" s="33">
        <f t="shared" si="1"/>
        <v>314844070.919</v>
      </c>
      <c r="AA47" s="33"/>
      <c r="AB47" s="33"/>
      <c r="AC47" s="33">
        <v>223663773070</v>
      </c>
      <c r="AD47" s="33">
        <f t="shared" si="2"/>
        <v>223663773.07</v>
      </c>
      <c r="AE47" s="33">
        <f t="shared" si="7"/>
        <v>91180297.84900004</v>
      </c>
      <c r="AF47" s="33"/>
    </row>
    <row r="48" spans="1:32" s="19" customFormat="1" ht="22.5" customHeight="1">
      <c r="A48" s="32"/>
      <c r="B48" s="30" t="s">
        <v>78</v>
      </c>
      <c r="D48" s="31" t="s">
        <v>41</v>
      </c>
      <c r="F48" s="13">
        <f>'EJEC NO IMPRIMIR'!F48/'EJEC REGULAR'!$D$1</f>
        <v>132888.568</v>
      </c>
      <c r="G48" s="13">
        <f>'EJEC NO IMPRIMIR'!G48/'EJEC REGULAR'!$D$1</f>
        <v>34005.972</v>
      </c>
      <c r="H48" s="13">
        <f>'EJEC NO IMPRIMIR'!H48/'EJEC REGULAR'!$D$1</f>
        <v>76668.435</v>
      </c>
      <c r="I48" s="13">
        <f>'EJEC NO IMPRIMIR'!I48/'EJEC REGULAR'!$D$1</f>
        <v>1765461.65</v>
      </c>
      <c r="J48" s="13">
        <f>'EJEC NO IMPRIMIR'!J48/'EJEC REGULAR'!$D$1</f>
        <v>22238491.612</v>
      </c>
      <c r="K48" s="13">
        <f>'EJEC NO IMPRIMIR'!K48/'EJEC REGULAR'!$D$1</f>
        <v>79095718.992</v>
      </c>
      <c r="L48" s="13">
        <f>'EJEC NO IMPRIMIR'!L48/'EJEC REGULAR'!$D$1</f>
        <v>5430407.63</v>
      </c>
      <c r="M48" s="13">
        <f>'EJEC NO IMPRIMIR'!M48/'EJEC REGULAR'!$D$1</f>
        <v>10590245.625</v>
      </c>
      <c r="N48" s="13">
        <f>'EJEC NO IMPRIMIR'!N48/'EJEC REGULAR'!$D$1</f>
        <v>104571.25</v>
      </c>
      <c r="O48" s="13">
        <f>'EJEC NO IMPRIMIR'!O48/'EJEC REGULAR'!$D$1</f>
        <v>20275109.039</v>
      </c>
      <c r="P48" s="13">
        <f>'EJEC NO IMPRIMIR'!P48/'EJEC REGULAR'!$D$1</f>
        <v>1237281.534</v>
      </c>
      <c r="Q48" s="13">
        <f>'EJEC NO IMPRIMIR'!Q48/'EJEC REGULAR'!$D$1</f>
        <v>23591204.656</v>
      </c>
      <c r="R48" s="13">
        <f>'EJEC NO IMPRIMIR'!R48/'EJEC REGULAR'!$D$1</f>
        <v>1937768.307</v>
      </c>
      <c r="S48" s="13">
        <f>'EJEC NO IMPRIMIR'!S48/'EJEC REGULAR'!$D$1</f>
        <v>45227</v>
      </c>
      <c r="T48" s="13">
        <f>'EJEC NO IMPRIMIR'!T48/'EJEC REGULAR'!$D$1</f>
        <v>1052093</v>
      </c>
      <c r="U48" s="13">
        <f t="shared" si="9"/>
        <v>167607143.27</v>
      </c>
      <c r="V48" s="33"/>
      <c r="W48" s="5">
        <f t="shared" si="4"/>
        <v>166509823.27</v>
      </c>
      <c r="X48" s="33"/>
      <c r="Y48" s="33"/>
      <c r="Z48" s="33">
        <f t="shared" si="1"/>
        <v>166509823.27</v>
      </c>
      <c r="AA48" s="33"/>
      <c r="AB48" s="33"/>
      <c r="AC48" s="33">
        <v>166165525133</v>
      </c>
      <c r="AD48" s="33">
        <f t="shared" si="2"/>
        <v>166165525.133</v>
      </c>
      <c r="AE48" s="33">
        <f t="shared" si="7"/>
        <v>344298.1370000243</v>
      </c>
      <c r="AF48" s="33"/>
    </row>
    <row r="49" spans="1:32" s="19" customFormat="1" ht="22.5" customHeight="1">
      <c r="A49" s="32"/>
      <c r="B49" s="38" t="s">
        <v>79</v>
      </c>
      <c r="C49" s="39"/>
      <c r="D49" s="40" t="s">
        <v>19</v>
      </c>
      <c r="F49" s="15">
        <f>'EJEC NO IMPRIMIR'!F49/'EJEC REGULAR'!$D$1</f>
        <v>0</v>
      </c>
      <c r="G49" s="15">
        <f>'EJEC NO IMPRIMIR'!G49/'EJEC REGULAR'!$D$1</f>
        <v>0</v>
      </c>
      <c r="H49" s="15">
        <f>'EJEC NO IMPRIMIR'!H49/'EJEC REGULAR'!$D$1</f>
        <v>0</v>
      </c>
      <c r="I49" s="15">
        <f>'EJEC NO IMPRIMIR'!I49/'EJEC REGULAR'!$D$1</f>
        <v>0</v>
      </c>
      <c r="J49" s="15">
        <f>'EJEC NO IMPRIMIR'!J49/'EJEC REGULAR'!$D$1</f>
        <v>0</v>
      </c>
      <c r="K49" s="15">
        <f>'EJEC NO IMPRIMIR'!K49/'EJEC REGULAR'!$D$1</f>
        <v>0</v>
      </c>
      <c r="L49" s="15">
        <f>'EJEC NO IMPRIMIR'!L49/'EJEC REGULAR'!$D$1</f>
        <v>0</v>
      </c>
      <c r="M49" s="15">
        <f>'EJEC NO IMPRIMIR'!M49/'EJEC REGULAR'!$D$1</f>
        <v>0</v>
      </c>
      <c r="N49" s="15">
        <f>'EJEC NO IMPRIMIR'!N49/'EJEC REGULAR'!$D$1</f>
        <v>0</v>
      </c>
      <c r="O49" s="15">
        <f>'EJEC NO IMPRIMIR'!O49/'EJEC REGULAR'!$D$1</f>
        <v>0</v>
      </c>
      <c r="P49" s="15">
        <f>'EJEC NO IMPRIMIR'!P49/'EJEC REGULAR'!$D$1</f>
        <v>0</v>
      </c>
      <c r="Q49" s="15">
        <f>'EJEC NO IMPRIMIR'!Q49/'EJEC REGULAR'!$D$1</f>
        <v>0</v>
      </c>
      <c r="R49" s="15">
        <f>'EJEC NO IMPRIMIR'!R49/'EJEC REGULAR'!$D$1</f>
        <v>0</v>
      </c>
      <c r="S49" s="15">
        <f>'EJEC NO IMPRIMIR'!S49/'EJEC REGULAR'!$D$1</f>
        <v>0</v>
      </c>
      <c r="T49" s="15">
        <f>'EJEC NO IMPRIMIR'!T49/'EJEC REGULAR'!$D$1</f>
        <v>0</v>
      </c>
      <c r="U49" s="15">
        <f t="shared" si="9"/>
        <v>0</v>
      </c>
      <c r="V49" s="33"/>
      <c r="W49" s="5">
        <f t="shared" si="4"/>
        <v>0</v>
      </c>
      <c r="X49" s="33"/>
      <c r="Y49" s="33"/>
      <c r="Z49" s="33">
        <f t="shared" si="1"/>
        <v>0</v>
      </c>
      <c r="AA49" s="33"/>
      <c r="AB49" s="33"/>
      <c r="AC49" s="33"/>
      <c r="AD49" s="33"/>
      <c r="AE49" s="33"/>
      <c r="AF49" s="33"/>
    </row>
    <row r="50" spans="6:32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 hidden="1">
      <c r="F51" s="11">
        <f>+F9-F25</f>
        <v>181827.85399999842</v>
      </c>
      <c r="G51" s="11">
        <f aca="true" t="shared" si="10" ref="G51:V51">+G9-G25</f>
        <v>-67672.6919999998</v>
      </c>
      <c r="H51" s="11">
        <f t="shared" si="10"/>
        <v>-143783.24100000132</v>
      </c>
      <c r="I51" s="11">
        <f t="shared" si="10"/>
        <v>-2332136.7349999975</v>
      </c>
      <c r="J51" s="11">
        <f t="shared" si="10"/>
        <v>-35577529.25400001</v>
      </c>
      <c r="K51" s="11">
        <f t="shared" si="10"/>
        <v>-87016751.00999999</v>
      </c>
      <c r="L51" s="11">
        <f t="shared" si="10"/>
        <v>-4878838.688000008</v>
      </c>
      <c r="M51" s="11">
        <f t="shared" si="10"/>
        <v>1865966.9389999881</v>
      </c>
      <c r="N51" s="11">
        <f t="shared" si="10"/>
        <v>-18319972.619000003</v>
      </c>
      <c r="O51" s="11">
        <f t="shared" si="10"/>
        <v>-36735077.213000014</v>
      </c>
      <c r="P51" s="11">
        <f t="shared" si="10"/>
        <v>756304.9220000021</v>
      </c>
      <c r="Q51" s="11">
        <f>+Q9-Q25</f>
        <v>-13408540.84100008</v>
      </c>
      <c r="R51" s="11">
        <f t="shared" si="10"/>
        <v>-2329043.919999996</v>
      </c>
      <c r="S51" s="11">
        <f t="shared" si="10"/>
        <v>179916</v>
      </c>
      <c r="T51" s="11">
        <f t="shared" si="10"/>
        <v>420149</v>
      </c>
      <c r="U51" s="4">
        <f t="shared" si="10"/>
        <v>-197405181.49800014</v>
      </c>
      <c r="V51" s="4">
        <f t="shared" si="10"/>
        <v>0</v>
      </c>
      <c r="W51" s="4">
        <f>+W9-W25</f>
        <v>-198005246.49800014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6:32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6:32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6:32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6:32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6:32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6:32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2:32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2:32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2:32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2:32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2:32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2:32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1">
    <mergeCell ref="K3:O3"/>
  </mergeCells>
  <printOptions/>
  <pageMargins left="0.35433070866141736" right="0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R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Y9" sqref="Y9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20.75390625" style="17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42" t="s">
        <v>107</v>
      </c>
      <c r="L2" s="42"/>
      <c r="M2" s="42"/>
      <c r="N2" s="42"/>
      <c r="O2" s="49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8" t="s">
        <v>102</v>
      </c>
      <c r="L3" s="88"/>
      <c r="M3" s="88"/>
      <c r="N3" s="43"/>
      <c r="O3" s="43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X5" s="17"/>
      <c r="Y5" s="17"/>
      <c r="Z5" s="17"/>
    </row>
    <row r="6" spans="2:20" s="17" customFormat="1" ht="18" customHeight="1">
      <c r="B6" s="36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84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5753240842</v>
      </c>
      <c r="G9" s="55">
        <f t="shared" si="0"/>
        <v>2617517636</v>
      </c>
      <c r="H9" s="55">
        <f t="shared" si="0"/>
        <v>7003111377</v>
      </c>
      <c r="I9" s="55">
        <f>SUM(I11,I12,I13,I14,I19,I20,I21,I22,I23,I24,I10)</f>
        <v>13612616223</v>
      </c>
      <c r="J9" s="55">
        <f t="shared" si="0"/>
        <v>89899843584</v>
      </c>
      <c r="K9" s="55">
        <f t="shared" si="0"/>
        <v>805797928827</v>
      </c>
      <c r="L9" s="55">
        <f t="shared" si="0"/>
        <v>61696170452</v>
      </c>
      <c r="M9" s="55">
        <f t="shared" si="0"/>
        <v>67604037377</v>
      </c>
      <c r="N9" s="55">
        <f t="shared" si="0"/>
        <v>-14010950223</v>
      </c>
      <c r="O9" s="55">
        <f t="shared" si="0"/>
        <v>88947281731</v>
      </c>
      <c r="P9" s="55">
        <f t="shared" si="0"/>
        <v>19029111846</v>
      </c>
      <c r="Q9" s="55">
        <f>SUM(Q11,Q12,Q13,Q14,Q19,Q20,Q21,Q22,Q23,Q24,Q10)</f>
        <v>637916051654</v>
      </c>
      <c r="R9" s="55">
        <f t="shared" si="0"/>
        <v>16073897798</v>
      </c>
      <c r="S9" s="55">
        <f t="shared" si="0"/>
        <v>1815224000</v>
      </c>
      <c r="T9" s="55">
        <f t="shared" si="0"/>
        <v>10185354000</v>
      </c>
      <c r="U9" s="55">
        <f>SUM(U11,U12,U13,U14,U19,U20,U21,U22,U24,U10,U23)</f>
        <v>1813940437124</v>
      </c>
      <c r="V9" s="56"/>
      <c r="W9" s="80">
        <f>SUM(W11,W10,W12,W13,W14,W19,W20,W21,W22,W24,W23)</f>
        <v>1801939859124</v>
      </c>
      <c r="X9" s="57"/>
      <c r="Y9" s="57">
        <f>+U9-T9-S9</f>
        <v>1801939859124</v>
      </c>
      <c r="Z9" s="57"/>
      <c r="AA9" s="57"/>
      <c r="AB9" s="57"/>
      <c r="AC9" s="57"/>
      <c r="AD9" s="57"/>
      <c r="AE9" s="57"/>
      <c r="AF9" s="57"/>
      <c r="AG9" s="57"/>
      <c r="AH9" s="57"/>
    </row>
    <row r="10" spans="1:34" s="19" customFormat="1" ht="22.5" customHeight="1">
      <c r="A10" s="32"/>
      <c r="B10" s="30" t="s">
        <v>37</v>
      </c>
      <c r="D10" s="31" t="s">
        <v>14</v>
      </c>
      <c r="F10" s="13"/>
      <c r="G10" s="13"/>
      <c r="H10" s="13"/>
      <c r="I10" s="13">
        <v>120000000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455147000</v>
      </c>
      <c r="T10" s="13"/>
      <c r="U10" s="13">
        <f>SUM(F10:T10)</f>
        <v>575147000</v>
      </c>
      <c r="V10" s="33"/>
      <c r="W10" s="5">
        <f>+U10-T10-S10</f>
        <v>120000000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1337075</v>
      </c>
      <c r="G11" s="13">
        <v>642130</v>
      </c>
      <c r="H11" s="13">
        <v>7225980</v>
      </c>
      <c r="I11" s="13">
        <v>19384192</v>
      </c>
      <c r="J11" s="13">
        <v>10865367</v>
      </c>
      <c r="K11" s="13">
        <v>110019225</v>
      </c>
      <c r="L11" s="13">
        <v>6084146</v>
      </c>
      <c r="M11" s="13">
        <v>4959228</v>
      </c>
      <c r="N11" s="13">
        <v>1904755</v>
      </c>
      <c r="O11" s="13">
        <v>1173038</v>
      </c>
      <c r="P11" s="13">
        <v>13950511</v>
      </c>
      <c r="Q11" s="13"/>
      <c r="R11" s="13">
        <v>3711160</v>
      </c>
      <c r="S11" s="13">
        <v>2107000</v>
      </c>
      <c r="T11" s="13"/>
      <c r="U11" s="13">
        <f>SUM(F11:T11)</f>
        <v>183363807</v>
      </c>
      <c r="V11" s="33"/>
      <c r="W11" s="79">
        <f>+U11-T11-S11</f>
        <v>181256807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110000</v>
      </c>
      <c r="J12" s="13">
        <v>437936771</v>
      </c>
      <c r="K12" s="13">
        <v>7961651456</v>
      </c>
      <c r="L12" s="13">
        <v>0</v>
      </c>
      <c r="M12" s="13"/>
      <c r="N12" s="13"/>
      <c r="O12" s="13"/>
      <c r="P12" s="13"/>
      <c r="Q12" s="13">
        <v>20632606759</v>
      </c>
      <c r="R12" s="13">
        <v>2633114</v>
      </c>
      <c r="S12" s="13">
        <v>230004000</v>
      </c>
      <c r="T12" s="13"/>
      <c r="U12" s="13">
        <f>SUM(F12:T12)</f>
        <v>29264942100</v>
      </c>
      <c r="V12" s="33"/>
      <c r="W12" s="79">
        <f>+U12-T12-S12</f>
        <v>29034938100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266480368</v>
      </c>
      <c r="G13" s="13">
        <v>111590055</v>
      </c>
      <c r="H13" s="13">
        <v>278941547</v>
      </c>
      <c r="I13" s="13">
        <v>428499341</v>
      </c>
      <c r="J13" s="13">
        <v>799981756</v>
      </c>
      <c r="K13" s="13">
        <v>7195788120</v>
      </c>
      <c r="L13" s="13">
        <v>460574718</v>
      </c>
      <c r="M13" s="13">
        <v>305496741</v>
      </c>
      <c r="N13" s="13">
        <v>110201797</v>
      </c>
      <c r="O13" s="13">
        <v>348839760</v>
      </c>
      <c r="P13" s="13">
        <v>726707409</v>
      </c>
      <c r="Q13" s="13">
        <v>47406523766</v>
      </c>
      <c r="R13" s="13">
        <v>425565357</v>
      </c>
      <c r="S13" s="13">
        <v>50380000</v>
      </c>
      <c r="T13" s="13">
        <v>139773000</v>
      </c>
      <c r="U13" s="13">
        <f>SUM(F13:T13)</f>
        <v>59055343735</v>
      </c>
      <c r="V13" s="33"/>
      <c r="W13" s="79">
        <f aca="true" t="shared" si="1" ref="W13:W49">+U13-T13-S13</f>
        <v>58865190735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2" ref="F14:R14">SUM(F15,F18)</f>
        <v>5183804000</v>
      </c>
      <c r="G14" s="13">
        <f t="shared" si="2"/>
        <v>2556478000</v>
      </c>
      <c r="H14" s="13">
        <f t="shared" si="2"/>
        <v>7035060000</v>
      </c>
      <c r="I14" s="13">
        <f t="shared" si="2"/>
        <v>10196489000</v>
      </c>
      <c r="J14" s="13">
        <f t="shared" si="2"/>
        <v>86940860000</v>
      </c>
      <c r="K14" s="13">
        <f>SUM(K15,K18)</f>
        <v>728056664000</v>
      </c>
      <c r="L14" s="13">
        <f t="shared" si="2"/>
        <v>62792927000</v>
      </c>
      <c r="M14" s="13">
        <f t="shared" si="2"/>
        <v>63029116000</v>
      </c>
      <c r="N14" s="13">
        <f t="shared" si="2"/>
        <v>2556104000</v>
      </c>
      <c r="O14" s="13">
        <f>SUM(O15,O18)</f>
        <v>96355745000</v>
      </c>
      <c r="P14" s="13">
        <f>SUM(P15,P18)</f>
        <v>17562018227</v>
      </c>
      <c r="Q14" s="13">
        <f>SUM(Q15,Q18)</f>
        <v>214888425000</v>
      </c>
      <c r="R14" s="13">
        <f t="shared" si="2"/>
        <v>18124950000</v>
      </c>
      <c r="S14" s="13">
        <f>SUM(S15,S18)</f>
        <v>865260000</v>
      </c>
      <c r="T14" s="13">
        <f>SUM(T15,T18)</f>
        <v>10045581000</v>
      </c>
      <c r="U14" s="13">
        <f>SUM(U15,U18)</f>
        <v>1326189481227</v>
      </c>
      <c r="V14" s="33"/>
      <c r="W14" s="5">
        <f>+U14-T14-S14</f>
        <v>1315278640227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3" ref="F15:R15">SUM(F16:F17)</f>
        <v>5183804000</v>
      </c>
      <c r="G15" s="13">
        <f t="shared" si="3"/>
        <v>2556478000</v>
      </c>
      <c r="H15" s="13">
        <f t="shared" si="3"/>
        <v>7035060000</v>
      </c>
      <c r="I15" s="13">
        <f t="shared" si="3"/>
        <v>10196489000</v>
      </c>
      <c r="J15" s="13">
        <f t="shared" si="3"/>
        <v>86940860000</v>
      </c>
      <c r="K15" s="13">
        <f>SUM(K16:K17)</f>
        <v>728056664000</v>
      </c>
      <c r="L15" s="13">
        <f t="shared" si="3"/>
        <v>62792927000</v>
      </c>
      <c r="M15" s="13">
        <f t="shared" si="3"/>
        <v>63029116000</v>
      </c>
      <c r="N15" s="13">
        <f t="shared" si="3"/>
        <v>2556104000</v>
      </c>
      <c r="O15" s="13">
        <f t="shared" si="3"/>
        <v>96355745000</v>
      </c>
      <c r="P15" s="13">
        <f t="shared" si="3"/>
        <v>16866313000</v>
      </c>
      <c r="Q15" s="13">
        <f>SUM(Q16:Q17)</f>
        <v>214888425000</v>
      </c>
      <c r="R15" s="13">
        <f t="shared" si="3"/>
        <v>18124950000</v>
      </c>
      <c r="S15" s="13">
        <f>SUM(S16:S17)</f>
        <v>865260000</v>
      </c>
      <c r="T15" s="13">
        <f>SUM(T16:T17)</f>
        <v>10045581000</v>
      </c>
      <c r="U15" s="13">
        <f>SUM(U16:U17)</f>
        <v>1325493776000</v>
      </c>
      <c r="V15" s="33"/>
      <c r="W15" s="5">
        <f t="shared" si="1"/>
        <v>1314582935000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5084320000</v>
      </c>
      <c r="G16" s="13">
        <v>2487253000</v>
      </c>
      <c r="H16" s="13">
        <v>6865000000</v>
      </c>
      <c r="I16" s="13">
        <v>8900000000</v>
      </c>
      <c r="J16" s="13">
        <v>12600000000</v>
      </c>
      <c r="K16" s="13">
        <v>88117457000</v>
      </c>
      <c r="L16" s="13">
        <v>6437100000</v>
      </c>
      <c r="M16" s="13">
        <v>4800000000</v>
      </c>
      <c r="N16" s="13">
        <v>2258686000</v>
      </c>
      <c r="O16" s="13">
        <v>5059581000</v>
      </c>
      <c r="P16" s="13">
        <v>12896269000</v>
      </c>
      <c r="Q16" s="13">
        <v>9524419000</v>
      </c>
      <c r="R16" s="13">
        <v>11460000000</v>
      </c>
      <c r="S16" s="13">
        <v>752000000</v>
      </c>
      <c r="T16" s="13">
        <v>6530217000</v>
      </c>
      <c r="U16" s="13">
        <f>SUM(F16:T16)</f>
        <v>183772302000</v>
      </c>
      <c r="V16" s="33"/>
      <c r="W16" s="79">
        <f t="shared" si="1"/>
        <v>176490085000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99484000</v>
      </c>
      <c r="G17" s="13">
        <v>69225000</v>
      </c>
      <c r="H17" s="13">
        <v>170060000</v>
      </c>
      <c r="I17" s="13">
        <v>1296489000</v>
      </c>
      <c r="J17" s="13">
        <v>74340860000</v>
      </c>
      <c r="K17" s="13">
        <v>639939207000</v>
      </c>
      <c r="L17" s="13">
        <v>56355827000</v>
      </c>
      <c r="M17" s="13">
        <v>58229116000</v>
      </c>
      <c r="N17" s="13">
        <v>297418000</v>
      </c>
      <c r="O17" s="13">
        <v>91296164000</v>
      </c>
      <c r="P17" s="13">
        <v>3970044000</v>
      </c>
      <c r="Q17" s="13">
        <v>205364006000</v>
      </c>
      <c r="R17" s="13">
        <v>6664950000</v>
      </c>
      <c r="S17" s="13">
        <v>113260000</v>
      </c>
      <c r="T17" s="13">
        <v>3515364000</v>
      </c>
      <c r="U17" s="13">
        <f aca="true" t="shared" si="4" ref="U17:U24">SUM(F17:T17)</f>
        <v>1141721474000</v>
      </c>
      <c r="V17" s="33"/>
      <c r="W17" s="79">
        <f t="shared" si="1"/>
        <v>1138092850000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695705227</v>
      </c>
      <c r="Q18" s="13"/>
      <c r="R18" s="13"/>
      <c r="S18" s="13"/>
      <c r="T18" s="13"/>
      <c r="U18" s="13">
        <f t="shared" si="4"/>
        <v>695705227</v>
      </c>
      <c r="V18" s="33"/>
      <c r="W18" s="79">
        <f t="shared" si="1"/>
        <v>695705227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>
        <v>7911000</v>
      </c>
      <c r="K19" s="13">
        <v>344340000</v>
      </c>
      <c r="L19" s="13"/>
      <c r="M19" s="13"/>
      <c r="N19" s="13"/>
      <c r="O19" s="13"/>
      <c r="P19" s="13">
        <v>9500000</v>
      </c>
      <c r="Q19" s="13"/>
      <c r="R19" s="13">
        <v>12520000</v>
      </c>
      <c r="S19" s="13"/>
      <c r="T19" s="13"/>
      <c r="U19" s="13">
        <f t="shared" si="4"/>
        <v>374271000</v>
      </c>
      <c r="V19" s="33"/>
      <c r="W19" s="5">
        <f t="shared" si="1"/>
        <v>374271000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3"/>
      <c r="W20" s="5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106178031</v>
      </c>
      <c r="G21" s="13">
        <v>51750207</v>
      </c>
      <c r="H21" s="13">
        <v>134869255</v>
      </c>
      <c r="I21" s="13">
        <v>144919503</v>
      </c>
      <c r="J21" s="13">
        <v>206059105</v>
      </c>
      <c r="K21" s="13">
        <v>3801070193</v>
      </c>
      <c r="L21" s="13">
        <v>396987170</v>
      </c>
      <c r="M21" s="13">
        <v>130868410</v>
      </c>
      <c r="N21" s="13">
        <v>65129534</v>
      </c>
      <c r="O21" s="13">
        <v>98011478</v>
      </c>
      <c r="P21" s="13">
        <v>253158675</v>
      </c>
      <c r="Q21" s="13">
        <v>19337480</v>
      </c>
      <c r="R21" s="13">
        <v>174871425</v>
      </c>
      <c r="S21" s="13">
        <v>58440000</v>
      </c>
      <c r="T21" s="13"/>
      <c r="U21" s="13">
        <f t="shared" si="4"/>
        <v>5641650466</v>
      </c>
      <c r="V21" s="33"/>
      <c r="W21" s="79">
        <f t="shared" si="1"/>
        <v>5583210466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0</v>
      </c>
      <c r="J22" s="13"/>
      <c r="K22" s="13">
        <v>1520000000</v>
      </c>
      <c r="L22" s="13"/>
      <c r="M22" s="13"/>
      <c r="N22" s="13">
        <v>4421950147</v>
      </c>
      <c r="O22" s="13"/>
      <c r="P22" s="13"/>
      <c r="Q22" s="13">
        <v>356552064964</v>
      </c>
      <c r="R22" s="13"/>
      <c r="S22" s="13"/>
      <c r="T22" s="13"/>
      <c r="U22" s="13">
        <f t="shared" si="4"/>
        <v>362494015111</v>
      </c>
      <c r="V22" s="33"/>
      <c r="W22" s="79">
        <f t="shared" si="1"/>
        <v>362494015111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3"/>
      <c r="W23" s="5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195441368</v>
      </c>
      <c r="G24" s="13">
        <v>-102942756</v>
      </c>
      <c r="H24" s="13">
        <v>-452985405</v>
      </c>
      <c r="I24" s="13">
        <v>2703214187</v>
      </c>
      <c r="J24" s="13">
        <v>1496229585</v>
      </c>
      <c r="K24" s="13">
        <v>56808395833</v>
      </c>
      <c r="L24" s="13">
        <v>-1960402582</v>
      </c>
      <c r="M24" s="13">
        <v>4133596998</v>
      </c>
      <c r="N24" s="13">
        <v>-21166240456</v>
      </c>
      <c r="O24" s="13">
        <v>-7856487545</v>
      </c>
      <c r="P24" s="13">
        <v>463777024</v>
      </c>
      <c r="Q24" s="13">
        <v>-1582906315</v>
      </c>
      <c r="R24" s="13">
        <v>-2670353258</v>
      </c>
      <c r="S24" s="13">
        <v>153886000</v>
      </c>
      <c r="T24" s="13"/>
      <c r="U24" s="13">
        <f t="shared" si="4"/>
        <v>30162222678</v>
      </c>
      <c r="V24" s="33"/>
      <c r="W24" s="79">
        <f t="shared" si="1"/>
        <v>30008336678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58" customFormat="1" ht="24.75" customHeight="1">
      <c r="A25" s="50"/>
      <c r="B25" s="59"/>
      <c r="C25" s="52"/>
      <c r="D25" s="53" t="s">
        <v>6</v>
      </c>
      <c r="E25" s="54"/>
      <c r="F25" s="81">
        <f>SUM(F26,F27,F28,F29,F30,F31,F32,F41,F42,F46,F47,F48,F49)</f>
        <v>5571412988</v>
      </c>
      <c r="G25" s="81">
        <f aca="true" t="shared" si="5" ref="G25:T25">SUM(G26,G27,G28,G29,G30,G31,G32,G41,G42,G46,G47,G48,G49)</f>
        <v>2685190328</v>
      </c>
      <c r="H25" s="81">
        <f t="shared" si="5"/>
        <v>7146894618</v>
      </c>
      <c r="I25" s="81">
        <f t="shared" si="5"/>
        <v>15944752958</v>
      </c>
      <c r="J25" s="81">
        <f t="shared" si="5"/>
        <v>125477372838</v>
      </c>
      <c r="K25" s="81">
        <f t="shared" si="5"/>
        <v>892814679837</v>
      </c>
      <c r="L25" s="81">
        <f t="shared" si="5"/>
        <v>66575009140</v>
      </c>
      <c r="M25" s="81">
        <f t="shared" si="5"/>
        <v>65738070438</v>
      </c>
      <c r="N25" s="81">
        <f t="shared" si="5"/>
        <v>4309022396</v>
      </c>
      <c r="O25" s="81">
        <f t="shared" si="5"/>
        <v>125682358944</v>
      </c>
      <c r="P25" s="81">
        <f t="shared" si="5"/>
        <v>18272806924</v>
      </c>
      <c r="Q25" s="81">
        <f t="shared" si="5"/>
        <v>651324592495</v>
      </c>
      <c r="R25" s="81">
        <f t="shared" si="5"/>
        <v>18402941718</v>
      </c>
      <c r="S25" s="55">
        <f t="shared" si="5"/>
        <v>1635308000</v>
      </c>
      <c r="T25" s="55">
        <f t="shared" si="5"/>
        <v>9765205000</v>
      </c>
      <c r="U25" s="55">
        <f>SUM(U26,U27,U28,U29,U30,U31,U32,U41,U42,U46,U47,U48,U49)</f>
        <v>2011345618622</v>
      </c>
      <c r="V25" s="57"/>
      <c r="W25" s="80">
        <f>SUM(W26,W27,W28,W29,W30,W31,W32,W41,W42,W46,W47,W48,W49)</f>
        <v>1999945105622</v>
      </c>
      <c r="X25" s="57"/>
      <c r="Y25" s="57">
        <f>+U25-T25-S25</f>
        <v>1999945105622</v>
      </c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s="19" customFormat="1" ht="22.5" customHeight="1">
      <c r="A26" s="32"/>
      <c r="B26" s="30" t="s">
        <v>7</v>
      </c>
      <c r="D26" s="31" t="s">
        <v>8</v>
      </c>
      <c r="F26" s="13">
        <v>4930577991</v>
      </c>
      <c r="G26" s="13">
        <v>2371198357</v>
      </c>
      <c r="H26" s="13">
        <v>6510337883</v>
      </c>
      <c r="I26" s="13">
        <v>8869571295</v>
      </c>
      <c r="J26" s="13">
        <v>13144207581</v>
      </c>
      <c r="K26" s="13">
        <v>87695087347</v>
      </c>
      <c r="L26" s="13">
        <v>6400566370</v>
      </c>
      <c r="M26" s="13">
        <v>4809257305</v>
      </c>
      <c r="N26" s="13">
        <v>3734688278</v>
      </c>
      <c r="O26" s="13">
        <v>4319689750</v>
      </c>
      <c r="P26" s="13">
        <v>13311780332</v>
      </c>
      <c r="Q26" s="13">
        <v>9802190215</v>
      </c>
      <c r="R26" s="13">
        <v>11853540282</v>
      </c>
      <c r="S26" s="13">
        <v>1355072000</v>
      </c>
      <c r="T26" s="13">
        <v>6339604000</v>
      </c>
      <c r="U26" s="13">
        <f aca="true" t="shared" si="6" ref="U26:U31">SUM(F26:T26)</f>
        <v>185447368986</v>
      </c>
      <c r="V26" s="33"/>
      <c r="W26" s="79">
        <f t="shared" si="1"/>
        <v>177752692986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170480212</v>
      </c>
      <c r="G27" s="13">
        <v>110496995</v>
      </c>
      <c r="H27" s="13">
        <v>274204752</v>
      </c>
      <c r="I27" s="13">
        <v>409023694</v>
      </c>
      <c r="J27" s="13">
        <v>811390669</v>
      </c>
      <c r="K27" s="13">
        <v>5310603445</v>
      </c>
      <c r="L27" s="13">
        <v>386785689</v>
      </c>
      <c r="M27" s="13">
        <v>231674988</v>
      </c>
      <c r="N27" s="13">
        <v>148712239</v>
      </c>
      <c r="O27" s="13">
        <v>492136677</v>
      </c>
      <c r="P27" s="13">
        <v>2967916745</v>
      </c>
      <c r="Q27" s="13">
        <v>690575163</v>
      </c>
      <c r="R27" s="13">
        <v>728498520</v>
      </c>
      <c r="S27" s="13">
        <v>108622000</v>
      </c>
      <c r="T27" s="13">
        <v>2329502000</v>
      </c>
      <c r="U27" s="13">
        <f t="shared" si="6"/>
        <v>15170623788</v>
      </c>
      <c r="V27" s="33"/>
      <c r="W27" s="79">
        <f t="shared" si="1"/>
        <v>12732499788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230223588</v>
      </c>
      <c r="G28" s="13">
        <v>169446005</v>
      </c>
      <c r="H28" s="13">
        <v>200526712</v>
      </c>
      <c r="I28" s="13">
        <v>202519782</v>
      </c>
      <c r="J28" s="13">
        <v>124431084</v>
      </c>
      <c r="K28" s="13">
        <v>2734594151</v>
      </c>
      <c r="L28" s="13">
        <v>86761651</v>
      </c>
      <c r="M28" s="13">
        <v>66572796</v>
      </c>
      <c r="N28" s="13">
        <v>172462203</v>
      </c>
      <c r="O28" s="13"/>
      <c r="P28" s="13">
        <v>430136661</v>
      </c>
      <c r="Q28" s="13">
        <v>27138859</v>
      </c>
      <c r="R28" s="13">
        <v>304019842</v>
      </c>
      <c r="S28" s="13">
        <v>61722000</v>
      </c>
      <c r="T28" s="13"/>
      <c r="U28" s="13">
        <f t="shared" si="6"/>
        <v>4810555334</v>
      </c>
      <c r="V28" s="33"/>
      <c r="W28" s="79">
        <f t="shared" si="1"/>
        <v>4748833334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78964922</v>
      </c>
      <c r="G29" s="13"/>
      <c r="H29" s="13"/>
      <c r="I29" s="13"/>
      <c r="J29" s="13"/>
      <c r="K29" s="13">
        <v>891661204</v>
      </c>
      <c r="L29" s="13"/>
      <c r="M29" s="13"/>
      <c r="N29" s="13"/>
      <c r="O29" s="13"/>
      <c r="P29" s="13"/>
      <c r="Q29" s="13">
        <v>476629292</v>
      </c>
      <c r="R29" s="13">
        <v>138465000</v>
      </c>
      <c r="S29" s="13"/>
      <c r="T29" s="13"/>
      <c r="U29" s="13">
        <f t="shared" si="6"/>
        <v>1585720418</v>
      </c>
      <c r="V29" s="33"/>
      <c r="W29" s="79">
        <f t="shared" si="1"/>
        <v>1585720418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569000</v>
      </c>
      <c r="T30" s="13"/>
      <c r="U30" s="13">
        <f t="shared" si="6"/>
        <v>569000</v>
      </c>
      <c r="V30" s="33"/>
      <c r="W30" s="5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>
        <v>93229554</v>
      </c>
      <c r="J31" s="13">
        <v>1287071107</v>
      </c>
      <c r="K31" s="13">
        <v>121697517</v>
      </c>
      <c r="L31" s="13"/>
      <c r="M31" s="13"/>
      <c r="N31" s="13"/>
      <c r="O31" s="13"/>
      <c r="P31" s="13"/>
      <c r="Q31" s="13">
        <v>2147600934</v>
      </c>
      <c r="R31" s="13"/>
      <c r="S31" s="13"/>
      <c r="T31" s="13"/>
      <c r="U31" s="13">
        <f t="shared" si="6"/>
        <v>3649599112</v>
      </c>
      <c r="V31" s="33"/>
      <c r="W31" s="79">
        <f t="shared" si="1"/>
        <v>3649599112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7" ref="F32:L32">SUM(F33:F40)</f>
        <v>28277707</v>
      </c>
      <c r="G32" s="13">
        <f t="shared" si="7"/>
        <v>42999</v>
      </c>
      <c r="H32" s="13">
        <f t="shared" si="7"/>
        <v>85156836</v>
      </c>
      <c r="I32" s="13">
        <f t="shared" si="7"/>
        <v>0</v>
      </c>
      <c r="J32" s="13">
        <f t="shared" si="7"/>
        <v>37933043</v>
      </c>
      <c r="K32" s="13">
        <f t="shared" si="7"/>
        <v>2529944195</v>
      </c>
      <c r="L32" s="13">
        <f t="shared" si="7"/>
        <v>444855042</v>
      </c>
      <c r="M32" s="13">
        <f>SUM(M33:M40)</f>
        <v>16737933</v>
      </c>
      <c r="N32" s="13">
        <f>SUM(N33:N40)</f>
        <v>11302511</v>
      </c>
      <c r="O32" s="13">
        <f>SUM(O33:O40)</f>
        <v>70202345</v>
      </c>
      <c r="P32" s="13">
        <f>SUM(P33:P40)</f>
        <v>325691652</v>
      </c>
      <c r="Q32" s="13">
        <f>SUM(Q33:Q40)</f>
        <v>10248538</v>
      </c>
      <c r="R32" s="13">
        <f>SUM(R33:R40)</f>
        <v>139284316</v>
      </c>
      <c r="S32" s="13">
        <f>SUM(S33:S39)</f>
        <v>64096000</v>
      </c>
      <c r="T32" s="13">
        <f>SUM(T33:T39)</f>
        <v>44006000</v>
      </c>
      <c r="U32" s="13">
        <f>SUM(U33:U40)</f>
        <v>3807779117</v>
      </c>
      <c r="V32" s="7"/>
      <c r="W32" s="5">
        <f t="shared" si="1"/>
        <v>3699677117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>
        <v>1521771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8" ref="U33:U41">SUM(F33:T33)</f>
        <v>1521771</v>
      </c>
      <c r="V33" s="33"/>
      <c r="W33" s="5">
        <f t="shared" si="1"/>
        <v>1521771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>
        <v>66000003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8"/>
        <v>66000003</v>
      </c>
      <c r="V34" s="33"/>
      <c r="W34" s="5">
        <f t="shared" si="1"/>
        <v>66000003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/>
      <c r="J35" s="13"/>
      <c r="K35" s="13">
        <v>36556800</v>
      </c>
      <c r="L35" s="13">
        <v>439638432</v>
      </c>
      <c r="M35" s="13"/>
      <c r="N35" s="13"/>
      <c r="O35" s="13"/>
      <c r="P35" s="13">
        <v>18436000</v>
      </c>
      <c r="Q35" s="13"/>
      <c r="R35" s="13"/>
      <c r="S35" s="13"/>
      <c r="T35" s="13"/>
      <c r="U35" s="13">
        <f t="shared" si="8"/>
        <v>494631232</v>
      </c>
      <c r="V35" s="33"/>
      <c r="W35" s="79">
        <f t="shared" si="1"/>
        <v>494631232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>
        <v>5110730</v>
      </c>
      <c r="L36" s="13"/>
      <c r="M36" s="13"/>
      <c r="N36" s="13"/>
      <c r="O36" s="13">
        <v>26199218</v>
      </c>
      <c r="P36" s="13"/>
      <c r="Q36" s="13"/>
      <c r="R36" s="13"/>
      <c r="S36" s="13">
        <v>1171000</v>
      </c>
      <c r="T36" s="13"/>
      <c r="U36" s="13">
        <f t="shared" si="8"/>
        <v>32480948</v>
      </c>
      <c r="V36" s="33"/>
      <c r="W36" s="79">
        <f t="shared" si="1"/>
        <v>31309948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/>
      <c r="H37" s="13">
        <v>3543426</v>
      </c>
      <c r="I37" s="13"/>
      <c r="J37" s="13"/>
      <c r="K37" s="13">
        <v>2187142594</v>
      </c>
      <c r="L37" s="13"/>
      <c r="M37" s="13">
        <v>16737933</v>
      </c>
      <c r="N37" s="13">
        <v>0</v>
      </c>
      <c r="O37" s="13"/>
      <c r="P37" s="13">
        <v>63962057</v>
      </c>
      <c r="Q37" s="13"/>
      <c r="R37" s="13"/>
      <c r="S37" s="13">
        <v>50247000</v>
      </c>
      <c r="T37" s="13"/>
      <c r="U37" s="13">
        <f t="shared" si="8"/>
        <v>2321633010</v>
      </c>
      <c r="V37" s="33"/>
      <c r="W37" s="79">
        <f t="shared" si="1"/>
        <v>2271386010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37933043</v>
      </c>
      <c r="K38" s="13">
        <v>78093202</v>
      </c>
      <c r="L38" s="13">
        <v>0</v>
      </c>
      <c r="M38" s="13">
        <v>0</v>
      </c>
      <c r="N38" s="13">
        <v>1376055</v>
      </c>
      <c r="O38" s="13">
        <v>44003127</v>
      </c>
      <c r="P38" s="13">
        <v>6493316</v>
      </c>
      <c r="Q38" s="13">
        <v>4148492</v>
      </c>
      <c r="R38" s="13">
        <v>6348262</v>
      </c>
      <c r="S38" s="13">
        <v>6611000</v>
      </c>
      <c r="T38" s="13">
        <v>25375000</v>
      </c>
      <c r="U38" s="13">
        <f t="shared" si="8"/>
        <v>210381497</v>
      </c>
      <c r="V38" s="33"/>
      <c r="W38" s="79">
        <f t="shared" si="1"/>
        <v>178395497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28277707</v>
      </c>
      <c r="G39" s="13">
        <v>42999</v>
      </c>
      <c r="H39" s="13">
        <v>81613410</v>
      </c>
      <c r="I39" s="13">
        <v>0</v>
      </c>
      <c r="J39" s="13">
        <v>0</v>
      </c>
      <c r="K39" s="13">
        <v>155519095</v>
      </c>
      <c r="L39" s="13">
        <v>5216610</v>
      </c>
      <c r="M39" s="13">
        <v>0</v>
      </c>
      <c r="N39" s="13">
        <v>9926456</v>
      </c>
      <c r="O39" s="13">
        <v>0</v>
      </c>
      <c r="P39" s="13">
        <v>236800279</v>
      </c>
      <c r="Q39" s="13">
        <v>6100046</v>
      </c>
      <c r="R39" s="13">
        <v>132936054</v>
      </c>
      <c r="S39" s="13">
        <v>6067000</v>
      </c>
      <c r="T39" s="13">
        <v>18631000</v>
      </c>
      <c r="U39" s="13">
        <f t="shared" si="8"/>
        <v>681130656</v>
      </c>
      <c r="V39" s="33"/>
      <c r="W39" s="79">
        <f t="shared" si="1"/>
        <v>656432656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3"/>
      <c r="W40" s="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8"/>
        <v>0</v>
      </c>
      <c r="V41" s="33"/>
      <c r="W41" s="5">
        <f t="shared" si="1"/>
        <v>0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>SUM(F43:F45)</f>
        <v>0</v>
      </c>
      <c r="G42" s="15">
        <f aca="true" t="shared" si="9" ref="G42:U42">SUM(G43:G45)</f>
        <v>0</v>
      </c>
      <c r="H42" s="15">
        <f t="shared" si="9"/>
        <v>0</v>
      </c>
      <c r="I42" s="15">
        <f t="shared" si="9"/>
        <v>4604946983</v>
      </c>
      <c r="J42" s="15">
        <f t="shared" si="9"/>
        <v>87833847742</v>
      </c>
      <c r="K42" s="15">
        <f t="shared" si="9"/>
        <v>714435372986</v>
      </c>
      <c r="L42" s="15">
        <f t="shared" si="9"/>
        <v>53825632758</v>
      </c>
      <c r="M42" s="15">
        <f t="shared" si="9"/>
        <v>50023581791</v>
      </c>
      <c r="N42" s="15">
        <f t="shared" si="9"/>
        <v>137285915</v>
      </c>
      <c r="O42" s="15">
        <f t="shared" si="9"/>
        <v>100525221133</v>
      </c>
      <c r="P42" s="15">
        <f t="shared" si="9"/>
        <v>0</v>
      </c>
      <c r="Q42" s="15">
        <f>SUM(Q43:Q45)</f>
        <v>299734933919</v>
      </c>
      <c r="R42" s="15">
        <f t="shared" si="9"/>
        <v>3301365451</v>
      </c>
      <c r="S42" s="15">
        <f t="shared" si="9"/>
        <v>0</v>
      </c>
      <c r="T42" s="15">
        <f t="shared" si="9"/>
        <v>0</v>
      </c>
      <c r="U42" s="60">
        <f t="shared" si="9"/>
        <v>1314422188678</v>
      </c>
      <c r="V42" s="2"/>
      <c r="W42" s="5">
        <f t="shared" si="1"/>
        <v>1314422188678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0</v>
      </c>
      <c r="G43" s="13"/>
      <c r="H43" s="13"/>
      <c r="I43" s="13">
        <v>533233355</v>
      </c>
      <c r="J43" s="13">
        <v>235286426</v>
      </c>
      <c r="K43" s="13">
        <v>1353940062</v>
      </c>
      <c r="L43" s="13">
        <v>155459287</v>
      </c>
      <c r="M43" s="13">
        <v>945649519</v>
      </c>
      <c r="N43" s="13">
        <v>137285915</v>
      </c>
      <c r="O43" s="13"/>
      <c r="P43" s="13"/>
      <c r="Q43" s="13"/>
      <c r="R43" s="13">
        <v>856714112</v>
      </c>
      <c r="S43" s="13"/>
      <c r="T43" s="13"/>
      <c r="U43" s="13">
        <f aca="true" t="shared" si="10" ref="U43:U49">SUM(F43:T43)</f>
        <v>4217568676</v>
      </c>
      <c r="V43" s="33"/>
      <c r="W43" s="79">
        <f t="shared" si="1"/>
        <v>4217568676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4071713628</v>
      </c>
      <c r="J44" s="13">
        <v>87598561316</v>
      </c>
      <c r="K44" s="13">
        <v>713081432924</v>
      </c>
      <c r="L44" s="13">
        <v>53670173471</v>
      </c>
      <c r="M44" s="13">
        <v>49077932272</v>
      </c>
      <c r="N44" s="13"/>
      <c r="O44" s="13">
        <v>100525221133</v>
      </c>
      <c r="P44" s="13"/>
      <c r="Q44" s="13">
        <v>299734933919</v>
      </c>
      <c r="R44" s="13">
        <v>2444651339</v>
      </c>
      <c r="S44" s="13"/>
      <c r="T44" s="13"/>
      <c r="U44" s="13">
        <f t="shared" si="10"/>
        <v>1310204620002</v>
      </c>
      <c r="V44" s="33"/>
      <c r="W44" s="79">
        <f t="shared" si="1"/>
        <v>1310204620002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3"/>
      <c r="W45" s="5">
        <f t="shared" si="1"/>
        <v>0</v>
      </c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>
        <v>0</v>
      </c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0"/>
        <v>0</v>
      </c>
      <c r="V46" s="33"/>
      <c r="W46" s="5">
        <f t="shared" si="1"/>
        <v>0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314844070919</v>
      </c>
      <c r="R47" s="13"/>
      <c r="S47" s="13"/>
      <c r="T47" s="13"/>
      <c r="U47" s="13">
        <f>SUM(F47:T47)</f>
        <v>314844070919</v>
      </c>
      <c r="V47" s="33"/>
      <c r="W47" s="79">
        <f t="shared" si="1"/>
        <v>314844070919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132888568</v>
      </c>
      <c r="G48" s="13">
        <v>34005972</v>
      </c>
      <c r="H48" s="13">
        <v>76668435</v>
      </c>
      <c r="I48" s="13">
        <v>1765461650</v>
      </c>
      <c r="J48" s="13">
        <v>22238491612</v>
      </c>
      <c r="K48" s="13">
        <v>79095718992</v>
      </c>
      <c r="L48" s="13">
        <v>5430407630</v>
      </c>
      <c r="M48" s="13">
        <v>10590245625</v>
      </c>
      <c r="N48" s="13">
        <v>104571250</v>
      </c>
      <c r="O48" s="13">
        <v>20275109039</v>
      </c>
      <c r="P48" s="13">
        <v>1237281534</v>
      </c>
      <c r="Q48" s="13">
        <v>23591204656</v>
      </c>
      <c r="R48" s="13">
        <v>1937768307</v>
      </c>
      <c r="S48" s="13">
        <v>45227000</v>
      </c>
      <c r="T48" s="13">
        <v>1052093000</v>
      </c>
      <c r="U48" s="13">
        <f t="shared" si="10"/>
        <v>167607143270</v>
      </c>
      <c r="V48" s="33"/>
      <c r="W48" s="79">
        <f t="shared" si="1"/>
        <v>166509823270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>
        <f t="shared" si="10"/>
        <v>0</v>
      </c>
      <c r="V49" s="33"/>
      <c r="W49" s="5">
        <f t="shared" si="1"/>
        <v>0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179916000</v>
      </c>
      <c r="T51" s="11">
        <f>+T9-T25</f>
        <v>420149000</v>
      </c>
      <c r="U51" s="4">
        <f>+U9-U25</f>
        <v>-197405181498</v>
      </c>
      <c r="V51" s="4">
        <f>+V9-V25</f>
        <v>0</v>
      </c>
      <c r="W51" s="4">
        <f>+W9-W25</f>
        <v>-198005246498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Juan Jutronic Oyarzun (Dirplan)</cp:lastModifiedBy>
  <cp:lastPrinted>2021-11-16T18:19:57Z</cp:lastPrinted>
  <dcterms:created xsi:type="dcterms:W3CDTF">1998-06-30T14:14:38Z</dcterms:created>
  <dcterms:modified xsi:type="dcterms:W3CDTF">2021-11-17T14:26:10Z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177.000000000000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/InformaciondePresupuestoMOP/balancefinancieromop/Documents/2021/Balance_octubre_2021_regular.xls</vt:lpwstr>
  </property>
  <property fmtid="{D5CDD505-2E9C-101B-9397-08002B2CF9AE}" pid="8" name="Titulo del Balan">
    <vt:lpwstr/>
  </property>
  <property fmtid="{D5CDD505-2E9C-101B-9397-08002B2CF9AE}" pid="9" name="A">
    <vt:lpwstr>2021</vt:lpwstr>
  </property>
</Properties>
</file>