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850" windowWidth="29040" windowHeight="15840" tabRatio="642" activeTab="1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REGULAR'!$A$2:$T$44</definedName>
    <definedName name="_xlnm.Print_Area" localSheetId="0">'VIGENTE REGULAR'!$A$1:$T$43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REGULAR'!$A:$C</definedName>
    <definedName name="_xlnm.Print_Titles" localSheetId="0">'VIGENTE REGULAR'!$A:$C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<sst xmlns="http://schemas.openxmlformats.org/spreadsheetml/2006/main" count="337" uniqueCount="107">
  <si>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</si>
  <si>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</si>
  <si>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</si>
  <si>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</si>
  <si>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</si>
  <si>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</si>
  <si>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</si>
  <si>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</si>
  <si>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</si>
  <si>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</si>
  <si>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</si>
  <si>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</si>
  <si>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</si>
  <si>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</si>
  <si>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</si>
  <si>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</si>
  <si>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</si>
  <si>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</si>
  <si>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</si>
  <si>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</si>
  <si>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</si>
  <si>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</si>
  <si>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</si>
  <si>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</si>
  <si>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</si>
  <si>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</si>
  <si>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</si>
  <si>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</si>
  <si>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</si>
  <si>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</si>
  <si>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</si>
  <si>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</si>
  <si>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</si>
  <si>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</si>
  <si>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</si>
  <si>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</si>
  <si>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</si>
  <si>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</si>
  <si>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</si>
  <si>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</si>
  <si>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</si>
  <si>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</si>
  <si>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</si>
  <si>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</si>
  <si>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</si>
  <si>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</si>
  <si>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</si>
  <si>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</si>
  <si>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</si>
  <si>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</si>
  <si>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</si>
  <si>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</si>
  <si>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</si>
  <si>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</si>
  <si>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</si>
  <si>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</si>
  <si>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</si>
  <si>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</si>
  <si>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</si>
  <si>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</si>
  <si>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</si>
  <si>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</si>
  <si>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</si>
  <si>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</si>
  <si>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</si>
  <si>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</si>
  <si>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</si>
  <si>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</si>
  <si>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</si>
  <si>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</si>
  <si>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</si>
  <si>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</si>
  <si>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</si>
  <si>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</si>
  <si>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</si>
  <si>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</si>
  <si>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</si>
  <si>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</si>
  <si>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</si>
  <si>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</si>
  <si>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</si>
  <si>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</si>
  <si>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</si>
  <si>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</si>
  <si>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</si>
  <si>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</si>
  <si>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</si>
  <si>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</si>
  <si>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</si>
  <si>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</si>
  <si>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</si>
  <si>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</si>
  <si>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</si>
  <si>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</si>
  <si>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</si>
  <si>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</si>
  <si>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</si>
  <si>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</si>
  <si>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</si>
  <si>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</si>
  <si>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</si>
  <si>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</si>
  <si>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</si>
  <si>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</si>
  <si>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suma regular + fet</t>
  </si>
  <si>
    <t>suma regular + FET</t>
  </si>
  <si>
    <t>PRESUPUESTO EJECUTADO MOP 2021 AL MES DE MAYO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</si>
</sst>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7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Verdana"/>
      <family val="2"/>
    </font>
    <font>
      <sz val="10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0" fontId="27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4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44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Alignment="1" applyProtection="1">
      <alignment/>
      <protection/>
    </xf>
    <xf numFmtId="41" fontId="4" fillId="0" borderId="0" xfId="48" applyFont="1" applyFill="1" applyAlignment="1">
      <alignment/>
    </xf>
    <xf numFmtId="164" fontId="44" fillId="34" borderId="0" xfId="0" applyFont="1" applyFill="1" applyAlignment="1">
      <alignment horizontal="center"/>
    </xf>
    <xf numFmtId="164" fontId="23" fillId="0" borderId="0" xfId="0" applyFont="1" applyFill="1" applyAlignment="1" applyProtection="1">
      <alignment horizontal="left" vertical="center"/>
      <protection/>
    </xf>
    <xf numFmtId="164" fontId="23" fillId="0" borderId="0" xfId="0" applyFont="1" applyFill="1" applyAlignment="1">
      <alignment vertical="center"/>
    </xf>
    <xf numFmtId="165" fontId="23" fillId="0" borderId="0" xfId="0" applyNumberFormat="1" applyFont="1" applyFill="1" applyAlignment="1" applyProtection="1">
      <alignment vertical="center"/>
      <protection/>
    </xf>
    <xf numFmtId="164" fontId="23" fillId="0" borderId="0" xfId="0" applyFont="1" applyAlignment="1">
      <alignment/>
    </xf>
    <xf numFmtId="164" fontId="23" fillId="0" borderId="0" xfId="0" applyFont="1" applyFill="1" applyAlignment="1">
      <alignment/>
    </xf>
    <xf numFmtId="164" fontId="45" fillId="0" borderId="0" xfId="0" applyFont="1" applyFill="1" applyAlignment="1">
      <alignment/>
    </xf>
    <xf numFmtId="164" fontId="23" fillId="0" borderId="0" xfId="0" applyFont="1" applyFill="1" applyBorder="1" applyAlignment="1">
      <alignment vertical="center"/>
    </xf>
    <xf numFmtId="164" fontId="23" fillId="0" borderId="13" xfId="0" applyFont="1" applyFill="1" applyBorder="1" applyAlignment="1">
      <alignment horizontal="center" vertical="center"/>
    </xf>
    <xf numFmtId="164" fontId="23" fillId="0" borderId="13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center" vertical="center"/>
    </xf>
    <xf numFmtId="37" fontId="23" fillId="0" borderId="11" xfId="0" applyNumberFormat="1" applyFont="1" applyFill="1" applyBorder="1" applyAlignment="1" applyProtection="1" quotePrefix="1">
      <alignment horizontal="center" vertical="center"/>
      <protection/>
    </xf>
    <xf numFmtId="37" fontId="25" fillId="0" borderId="11" xfId="0" applyNumberFormat="1" applyFont="1" applyFill="1" applyBorder="1" applyAlignment="1" applyProtection="1">
      <alignment horizontal="center" vertical="center"/>
      <protection/>
    </xf>
    <xf numFmtId="37" fontId="25" fillId="0" borderId="21" xfId="0" applyNumberFormat="1" applyFont="1" applyFill="1" applyBorder="1" applyAlignment="1" applyProtection="1">
      <alignment horizontal="left" vertical="center"/>
      <protection/>
    </xf>
    <xf numFmtId="164" fontId="25" fillId="0" borderId="22" xfId="0" applyFont="1" applyFill="1" applyBorder="1" applyAlignment="1">
      <alignment vertical="center"/>
    </xf>
    <xf numFmtId="37" fontId="25" fillId="0" borderId="23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>
      <alignment vertical="center"/>
    </xf>
    <xf numFmtId="3" fontId="25" fillId="0" borderId="24" xfId="0" applyNumberFormat="1" applyFont="1" applyFill="1" applyBorder="1" applyAlignment="1" applyProtection="1">
      <alignment vertical="center"/>
      <protection/>
    </xf>
    <xf numFmtId="37" fontId="23" fillId="0" borderId="14" xfId="0" applyNumberFormat="1" applyFont="1" applyFill="1" applyBorder="1" applyAlignment="1" applyProtection="1">
      <alignment vertical="center"/>
      <protection/>
    </xf>
    <xf numFmtId="37" fontId="23" fillId="0" borderId="23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Alignment="1" applyProtection="1">
      <alignment vertical="center"/>
      <protection/>
    </xf>
    <xf numFmtId="37" fontId="23" fillId="0" borderId="14" xfId="0" applyNumberFormat="1" applyFont="1" applyFill="1" applyBorder="1" applyAlignment="1" applyProtection="1" quotePrefix="1">
      <alignment horizontal="center" vertical="center"/>
      <protection/>
    </xf>
    <xf numFmtId="37" fontId="23" fillId="0" borderId="10" xfId="0" applyNumberFormat="1" applyFont="1" applyFill="1" applyBorder="1" applyAlignment="1" applyProtection="1">
      <alignment horizontal="left" vertical="center"/>
      <protection/>
    </xf>
    <xf numFmtId="3" fontId="23" fillId="0" borderId="12" xfId="0" applyNumberFormat="1" applyFont="1" applyFill="1" applyBorder="1" applyAlignment="1" applyProtection="1">
      <alignment vertical="center"/>
      <protection/>
    </xf>
    <xf numFmtId="37" fontId="23" fillId="0" borderId="14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Alignment="1" applyProtection="1">
      <alignment/>
      <protection/>
    </xf>
    <xf numFmtId="37" fontId="23" fillId="0" borderId="0" xfId="0" applyNumberFormat="1" applyFont="1" applyFill="1" applyBorder="1" applyAlignment="1" applyProtection="1">
      <alignment/>
      <protection/>
    </xf>
    <xf numFmtId="164" fontId="23" fillId="0" borderId="0" xfId="0" applyFont="1" applyFill="1" applyBorder="1" applyAlignment="1">
      <alignment/>
    </xf>
    <xf numFmtId="37" fontId="23" fillId="34" borderId="0" xfId="0" applyNumberFormat="1" applyFont="1" applyFill="1" applyAlignment="1" applyProtection="1">
      <alignment/>
      <protection/>
    </xf>
    <xf numFmtId="3" fontId="23" fillId="34" borderId="0" xfId="0" applyNumberFormat="1" applyFont="1" applyFill="1" applyBorder="1" applyAlignment="1" applyProtection="1">
      <alignment/>
      <protection/>
    </xf>
    <xf numFmtId="164" fontId="25" fillId="0" borderId="21" xfId="0" applyFont="1" applyFill="1" applyBorder="1" applyAlignment="1">
      <alignment vertical="center"/>
    </xf>
    <xf numFmtId="37" fontId="23" fillId="0" borderId="21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164" fontId="23" fillId="0" borderId="10" xfId="0" applyFont="1" applyFill="1" applyBorder="1" applyAlignment="1" applyProtection="1">
      <alignment horizontal="left" vertical="center"/>
      <protection/>
    </xf>
    <xf numFmtId="37" fontId="23" fillId="0" borderId="19" xfId="0" applyNumberFormat="1" applyFont="1" applyFill="1" applyBorder="1" applyAlignment="1" applyProtection="1" quotePrefix="1">
      <alignment horizontal="right" vertical="center"/>
      <protection/>
    </xf>
    <xf numFmtId="164" fontId="23" fillId="0" borderId="18" xfId="0" applyFont="1" applyFill="1" applyBorder="1" applyAlignment="1">
      <alignment vertical="center"/>
    </xf>
    <xf numFmtId="37" fontId="23" fillId="0" borderId="20" xfId="0" applyNumberFormat="1" applyFont="1" applyFill="1" applyBorder="1" applyAlignment="1" applyProtection="1">
      <alignment horizontal="left" vertical="center"/>
      <protection/>
    </xf>
    <xf numFmtId="3" fontId="23" fillId="0" borderId="13" xfId="0" applyNumberFormat="1" applyFont="1" applyFill="1" applyBorder="1" applyAlignment="1" applyProtection="1">
      <alignment vertical="center"/>
      <protection/>
    </xf>
    <xf numFmtId="37" fontId="23" fillId="0" borderId="14" xfId="0" applyNumberFormat="1" applyFont="1" applyFill="1" applyBorder="1" applyAlignment="1" applyProtection="1" quotePrefix="1">
      <alignment horizontal="right" vertical="center"/>
      <protection/>
    </xf>
    <xf numFmtId="37" fontId="23" fillId="0" borderId="15" xfId="0" applyNumberFormat="1" applyFont="1" applyFill="1" applyBorder="1" applyAlignment="1" applyProtection="1" quotePrefix="1">
      <alignment horizontal="center" vertical="center"/>
      <protection/>
    </xf>
    <xf numFmtId="164" fontId="23" fillId="0" borderId="16" xfId="0" applyFont="1" applyFill="1" applyBorder="1" applyAlignment="1">
      <alignment vertical="center"/>
    </xf>
    <xf numFmtId="37" fontId="23" fillId="0" borderId="17" xfId="0" applyNumberFormat="1" applyFont="1" applyFill="1" applyBorder="1" applyAlignment="1" applyProtection="1">
      <alignment horizontal="left" vertical="center"/>
      <protection/>
    </xf>
    <xf numFmtId="3" fontId="23" fillId="0" borderId="11" xfId="0" applyNumberFormat="1" applyFont="1" applyFill="1" applyBorder="1" applyAlignment="1" applyProtection="1">
      <alignment vertical="center"/>
      <protection/>
    </xf>
    <xf numFmtId="3" fontId="23" fillId="0" borderId="24" xfId="0" applyNumberFormat="1" applyFont="1" applyBorder="1" applyAlignment="1" applyProtection="1">
      <alignment vertical="center"/>
      <protection/>
    </xf>
    <xf numFmtId="37" fontId="23" fillId="0" borderId="0" xfId="0" applyNumberFormat="1" applyFont="1" applyAlignment="1" applyProtection="1">
      <alignment/>
      <protection/>
    </xf>
    <xf numFmtId="37" fontId="23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Fill="1" applyAlignment="1" applyProtection="1">
      <alignment vertical="center"/>
      <protection/>
    </xf>
    <xf numFmtId="3" fontId="23" fillId="0" borderId="0" xfId="0" applyNumberFormat="1" applyFont="1" applyAlignment="1" applyProtection="1">
      <alignment vertical="center"/>
      <protection/>
    </xf>
    <xf numFmtId="3" fontId="23" fillId="0" borderId="0" xfId="0" applyNumberFormat="1" applyFont="1" applyFill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164" fontId="23" fillId="0" borderId="0" xfId="0" applyFont="1" applyFill="1" applyAlignment="1" applyProtection="1">
      <alignment horizontal="left"/>
      <protection/>
    </xf>
    <xf numFmtId="165" fontId="23" fillId="0" borderId="0" xfId="0" applyNumberFormat="1" applyFont="1" applyFill="1" applyAlignment="1" applyProtection="1">
      <alignment/>
      <protection/>
    </xf>
    <xf numFmtId="164" fontId="46" fillId="0" borderId="0" xfId="0" applyFont="1" applyFill="1" applyAlignment="1">
      <alignment/>
    </xf>
    <xf numFmtId="164" fontId="23" fillId="0" borderId="13" xfId="0" applyFont="1" applyFill="1" applyBorder="1" applyAlignment="1">
      <alignment horizontal="center"/>
    </xf>
    <xf numFmtId="164" fontId="25" fillId="0" borderId="13" xfId="0" applyFont="1" applyFill="1" applyBorder="1" applyAlignment="1">
      <alignment horizontal="center"/>
    </xf>
    <xf numFmtId="37" fontId="23" fillId="0" borderId="11" xfId="0" applyNumberFormat="1" applyFont="1" applyFill="1" applyBorder="1" applyAlignment="1" applyProtection="1" quotePrefix="1">
      <alignment horizontal="center"/>
      <protection/>
    </xf>
    <xf numFmtId="37" fontId="25" fillId="0" borderId="11" xfId="0" applyNumberFormat="1" applyFont="1" applyFill="1" applyBorder="1" applyAlignment="1" applyProtection="1">
      <alignment horizontal="center"/>
      <protection/>
    </xf>
    <xf numFmtId="37" fontId="23" fillId="0" borderId="24" xfId="0" applyNumberFormat="1" applyFont="1" applyFill="1" applyBorder="1" applyAlignment="1" applyProtection="1">
      <alignment vertical="center"/>
      <protection/>
    </xf>
    <xf numFmtId="37" fontId="23" fillId="0" borderId="14" xfId="0" applyNumberFormat="1" applyFont="1" applyFill="1" applyBorder="1" applyAlignment="1" applyProtection="1" quotePrefix="1">
      <alignment horizontal="center"/>
      <protection/>
    </xf>
    <xf numFmtId="37" fontId="23" fillId="0" borderId="10" xfId="0" applyNumberFormat="1" applyFont="1" applyFill="1" applyBorder="1" applyAlignment="1" applyProtection="1">
      <alignment horizontal="left"/>
      <protection/>
    </xf>
    <xf numFmtId="3" fontId="23" fillId="0" borderId="12" xfId="0" applyNumberFormat="1" applyFont="1" applyFill="1" applyBorder="1" applyAlignment="1" applyProtection="1">
      <alignment/>
      <protection/>
    </xf>
    <xf numFmtId="37" fontId="23" fillId="34" borderId="0" xfId="0" applyNumberFormat="1" applyFont="1" applyFill="1" applyBorder="1" applyAlignment="1" applyProtection="1">
      <alignment/>
      <protection/>
    </xf>
    <xf numFmtId="3" fontId="23" fillId="0" borderId="13" xfId="0" applyNumberFormat="1" applyFont="1" applyFill="1" applyBorder="1" applyAlignment="1" applyProtection="1">
      <alignment/>
      <protection/>
    </xf>
    <xf numFmtId="164" fontId="23" fillId="0" borderId="10" xfId="0" applyFont="1" applyFill="1" applyBorder="1" applyAlignment="1" applyProtection="1">
      <alignment horizontal="left"/>
      <protection/>
    </xf>
    <xf numFmtId="3" fontId="23" fillId="0" borderId="11" xfId="0" applyNumberFormat="1" applyFont="1" applyFill="1" applyBorder="1" applyAlignment="1" applyProtection="1">
      <alignment/>
      <protection/>
    </xf>
    <xf numFmtId="37" fontId="23" fillId="0" borderId="19" xfId="0" applyNumberFormat="1" applyFont="1" applyFill="1" applyBorder="1" applyAlignment="1" applyProtection="1" quotePrefix="1">
      <alignment horizontal="right"/>
      <protection/>
    </xf>
    <xf numFmtId="164" fontId="23" fillId="0" borderId="18" xfId="0" applyFont="1" applyFill="1" applyBorder="1" applyAlignment="1">
      <alignment/>
    </xf>
    <xf numFmtId="37" fontId="23" fillId="0" borderId="20" xfId="0" applyNumberFormat="1" applyFont="1" applyFill="1" applyBorder="1" applyAlignment="1" applyProtection="1">
      <alignment horizontal="left"/>
      <protection/>
    </xf>
    <xf numFmtId="37" fontId="23" fillId="0" borderId="14" xfId="0" applyNumberFormat="1" applyFont="1" applyFill="1" applyBorder="1" applyAlignment="1" applyProtection="1" quotePrefix="1">
      <alignment horizontal="right"/>
      <protection/>
    </xf>
    <xf numFmtId="37" fontId="23" fillId="0" borderId="15" xfId="0" applyNumberFormat="1" applyFont="1" applyFill="1" applyBorder="1" applyAlignment="1" applyProtection="1" quotePrefix="1">
      <alignment horizontal="center"/>
      <protection/>
    </xf>
    <xf numFmtId="164" fontId="23" fillId="0" borderId="16" xfId="0" applyFont="1" applyFill="1" applyBorder="1" applyAlignment="1">
      <alignment/>
    </xf>
    <xf numFmtId="37" fontId="23" fillId="0" borderId="17" xfId="0" applyNumberFormat="1" applyFont="1" applyFill="1" applyBorder="1" applyAlignment="1" applyProtection="1">
      <alignment horizontal="left"/>
      <protection/>
    </xf>
    <xf numFmtId="3" fontId="23" fillId="0" borderId="24" xfId="0" applyNumberFormat="1" applyFont="1" applyFill="1" applyBorder="1" applyAlignment="1" applyProtection="1">
      <alignment/>
      <protection/>
    </xf>
    <xf numFmtId="39" fontId="23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8"/>
  <sheetViews>
    <sheetView view="pageLayout" zoomScaleNormal="69" workbookViewId="0" topLeftCell="A1">
      <selection activeCell="A1" sqref="A1:F6"/>
    </sheetView>
  </sheetViews>
  <sheetFormatPr defaultColWidth="9.625" defaultRowHeight="18" customHeight="1"/>
  <cols>
    <col min="1" max="1" width="7.25390625" style="59" customWidth="1"/>
    <col min="2" max="2" width="0.875" style="59" customWidth="1"/>
    <col min="3" max="3" width="45.00390625" style="59" customWidth="1"/>
    <col min="4" max="4" width="1.12109375" style="59" customWidth="1"/>
    <col min="5" max="9" width="13.50390625" style="59" customWidth="1"/>
    <col min="10" max="10" width="16.375" style="59" customWidth="1"/>
    <col min="11" max="19" width="13.50390625" style="59" customWidth="1"/>
    <col min="20" max="20" width="15.875" style="58" customWidth="1"/>
    <col min="21" max="21" width="2.50390625" style="58" customWidth="1"/>
    <col min="22" max="22" width="18.375" style="58" hidden="1" customWidth="1"/>
    <col min="23" max="23" width="18.625" style="59" hidden="1" customWidth="1"/>
    <col min="24" max="24" width="17.125" style="58" hidden="1" customWidth="1"/>
    <col min="25" max="25" width="9.625" style="58" hidden="1" customWidth="1"/>
    <col min="26" max="26" width="19.25390625" style="58" hidden="1" customWidth="1"/>
    <col min="27" max="27" width="9.625" style="58" hidden="1" customWidth="1"/>
    <col min="28" max="28" width="23.375" style="58" hidden="1" customWidth="1"/>
    <col min="29" max="30" width="9.625" style="58" customWidth="1"/>
    <col min="31" max="31" width="10.875" style="58" bestFit="1" customWidth="1"/>
    <col min="32" max="16384" width="9.625" style="58" customWidth="1"/>
  </cols>
  <sheetData>
    <row r="1" spans="1:22" s="59" customFormat="1" ht="18" customHeight="1">
      <c r="A1" s="55"/>
      <c r="B1" s="56"/>
      <c r="C1" s="56"/>
      <c r="D1" s="61"/>
      <c r="E1" s="62" t="s">
        <v>53</v>
      </c>
      <c r="F1" s="62" t="s">
        <v>54</v>
      </c>
      <c r="G1" s="62" t="s">
        <v>55</v>
      </c>
      <c r="H1" s="62" t="s">
        <v>65</v>
      </c>
      <c r="I1" s="62" t="s">
        <v>66</v>
      </c>
      <c r="J1" s="62" t="s">
        <v>56</v>
      </c>
      <c r="K1" s="62" t="s">
        <v>57</v>
      </c>
      <c r="L1" s="62" t="s">
        <v>58</v>
      </c>
      <c r="M1" s="62" t="s">
        <v>60</v>
      </c>
      <c r="N1" s="62" t="s">
        <v>80</v>
      </c>
      <c r="O1" s="62" t="s">
        <v>61</v>
      </c>
      <c r="P1" s="63" t="s">
        <v>103</v>
      </c>
      <c r="Q1" s="62" t="s">
        <v>62</v>
      </c>
      <c r="R1" s="62" t="s">
        <v>63</v>
      </c>
      <c r="S1" s="62" t="s">
        <v>49</v>
      </c>
      <c r="T1" s="64" t="s">
        <v>50</v>
      </c>
      <c r="V1" s="59" t="s">
        <v>69</v>
      </c>
    </row>
    <row r="2" spans="1:24" s="59" customFormat="1" ht="18" customHeight="1">
      <c r="A2" s="57"/>
      <c r="B2" s="56"/>
      <c r="C2" s="56"/>
      <c r="D2" s="61"/>
      <c r="E2" s="65" t="s">
        <v>81</v>
      </c>
      <c r="F2" s="65" t="s">
        <v>82</v>
      </c>
      <c r="G2" s="65" t="s">
        <v>83</v>
      </c>
      <c r="H2" s="65" t="s">
        <v>84</v>
      </c>
      <c r="I2" s="65" t="s">
        <v>85</v>
      </c>
      <c r="J2" s="65" t="s">
        <v>86</v>
      </c>
      <c r="K2" s="65" t="s">
        <v>87</v>
      </c>
      <c r="L2" s="65" t="s">
        <v>88</v>
      </c>
      <c r="M2" s="65" t="s">
        <v>89</v>
      </c>
      <c r="N2" s="65" t="s">
        <v>90</v>
      </c>
      <c r="O2" s="65" t="s">
        <v>91</v>
      </c>
      <c r="P2" s="65" t="s">
        <v>99</v>
      </c>
      <c r="Q2" s="65" t="s">
        <v>92</v>
      </c>
      <c r="R2" s="65" t="s">
        <v>93</v>
      </c>
      <c r="S2" s="65" t="s">
        <v>94</v>
      </c>
      <c r="T2" s="66" t="s">
        <v>64</v>
      </c>
      <c r="V2" s="59" t="s">
        <v>70</v>
      </c>
      <c r="X2" s="59" t="s">
        <v>104</v>
      </c>
    </row>
    <row r="3" spans="1:33" s="56" customFormat="1" ht="24.75" customHeight="1">
      <c r="A3" s="67" t="s">
        <v>0</v>
      </c>
      <c r="B3" s="68"/>
      <c r="C3" s="69" t="s">
        <v>1</v>
      </c>
      <c r="D3" s="70"/>
      <c r="E3" s="71">
        <f>+SUM(E4:E8,E13:E18)</f>
        <v>6760718</v>
      </c>
      <c r="F3" s="71">
        <f aca="true" t="shared" si="0" ref="F3:S3">+SUM(F4:F8,F13:F18)</f>
        <v>3271329</v>
      </c>
      <c r="G3" s="71">
        <f t="shared" si="0"/>
        <v>8339283</v>
      </c>
      <c r="H3" s="71">
        <f t="shared" si="0"/>
        <v>26317937</v>
      </c>
      <c r="I3" s="71">
        <f t="shared" si="0"/>
        <v>180475460</v>
      </c>
      <c r="J3" s="71">
        <f t="shared" si="0"/>
        <v>1261632623</v>
      </c>
      <c r="K3" s="71">
        <f t="shared" si="0"/>
        <v>90528881</v>
      </c>
      <c r="L3" s="71">
        <f t="shared" si="0"/>
        <v>77056952</v>
      </c>
      <c r="M3" s="71">
        <f t="shared" si="0"/>
        <v>7643764</v>
      </c>
      <c r="N3" s="71">
        <f t="shared" si="0"/>
        <v>188590353</v>
      </c>
      <c r="O3" s="71">
        <f>+SUM(O4:O8,O13:O18)</f>
        <v>23041222</v>
      </c>
      <c r="P3" s="71">
        <f t="shared" si="0"/>
        <v>894233410</v>
      </c>
      <c r="Q3" s="71">
        <f t="shared" si="0"/>
        <v>22904359</v>
      </c>
      <c r="R3" s="71">
        <f t="shared" si="0"/>
        <v>2241452</v>
      </c>
      <c r="S3" s="71">
        <f t="shared" si="0"/>
        <v>11835878</v>
      </c>
      <c r="T3" s="71">
        <f>SUM(T5,T6,T7,T8,T13,T14,T15,T16,T18,T4,T17)</f>
        <v>2804873621</v>
      </c>
      <c r="U3" s="72"/>
      <c r="V3" s="73">
        <f>SUM(V5,V4,V6,V7,V8,V13,V14,V15,V16,V18,V17)</f>
        <v>2790796291</v>
      </c>
      <c r="W3" s="74"/>
      <c r="X3" s="73" t="e">
        <f>SUM(X5,X4,X6,X7,X8,X13,X14,X15,X16,X18,X17)</f>
        <v>#REF!</v>
      </c>
      <c r="Y3" s="74"/>
      <c r="Z3" s="74">
        <f>+T3-R3-S3</f>
        <v>2790796291</v>
      </c>
      <c r="AA3" s="74"/>
      <c r="AB3" s="74" t="e">
        <f>+Z3+#REF!</f>
        <v>#REF!</v>
      </c>
      <c r="AC3" s="74"/>
      <c r="AD3" s="74"/>
      <c r="AE3" s="74"/>
      <c r="AF3" s="74"/>
      <c r="AG3" s="74"/>
    </row>
    <row r="4" spans="1:33" s="81" customFormat="1" ht="22.5" customHeight="1">
      <c r="A4" s="75" t="s">
        <v>37</v>
      </c>
      <c r="B4" s="61"/>
      <c r="C4" s="76" t="s">
        <v>14</v>
      </c>
      <c r="D4" s="61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>
        <v>455147</v>
      </c>
      <c r="S4" s="77"/>
      <c r="T4" s="77">
        <f>SUM(E4:S4)</f>
        <v>455147</v>
      </c>
      <c r="U4" s="78"/>
      <c r="V4" s="79">
        <f>+T4-S4-R4</f>
        <v>0</v>
      </c>
      <c r="W4" s="80"/>
      <c r="X4" s="80">
        <f aca="true" t="shared" si="1" ref="X4:X18">SUM(V4:W4)</f>
        <v>0</v>
      </c>
      <c r="Y4" s="80"/>
      <c r="Z4" s="80"/>
      <c r="AA4" s="80"/>
      <c r="AB4" s="80"/>
      <c r="AC4" s="80"/>
      <c r="AD4" s="80"/>
      <c r="AE4" s="80"/>
      <c r="AF4" s="80"/>
      <c r="AG4" s="80"/>
    </row>
    <row r="5" spans="1:33" s="81" customFormat="1" ht="22.5" customHeight="1">
      <c r="A5" s="75" t="s">
        <v>21</v>
      </c>
      <c r="B5" s="61"/>
      <c r="C5" s="76" t="s">
        <v>22</v>
      </c>
      <c r="D5" s="61"/>
      <c r="E5" s="77">
        <v>664</v>
      </c>
      <c r="F5" s="77">
        <v>805</v>
      </c>
      <c r="G5" s="77">
        <v>9110</v>
      </c>
      <c r="H5" s="77">
        <v>26616</v>
      </c>
      <c r="I5" s="77">
        <v>14402</v>
      </c>
      <c r="J5" s="77">
        <v>102250</v>
      </c>
      <c r="K5" s="77">
        <v>8194</v>
      </c>
      <c r="L5" s="77">
        <v>7158</v>
      </c>
      <c r="M5" s="77">
        <v>2790</v>
      </c>
      <c r="N5" s="77">
        <v>0</v>
      </c>
      <c r="O5" s="77">
        <v>20450</v>
      </c>
      <c r="P5" s="77"/>
      <c r="Q5" s="77">
        <v>5624</v>
      </c>
      <c r="R5" s="77">
        <v>2863</v>
      </c>
      <c r="S5" s="77"/>
      <c r="T5" s="77">
        <f>SUM(E5:S5)</f>
        <v>200926</v>
      </c>
      <c r="U5" s="80"/>
      <c r="V5" s="79">
        <f>+T5-S5-R5</f>
        <v>198063</v>
      </c>
      <c r="W5" s="80"/>
      <c r="X5" s="80">
        <f t="shared" si="1"/>
        <v>198063</v>
      </c>
      <c r="Y5" s="80"/>
      <c r="Z5" s="80"/>
      <c r="AA5" s="80"/>
      <c r="AB5" s="80"/>
      <c r="AC5" s="80"/>
      <c r="AD5" s="80"/>
      <c r="AE5" s="80"/>
      <c r="AF5" s="80"/>
      <c r="AG5" s="80"/>
    </row>
    <row r="6" spans="1:33" s="81" customFormat="1" ht="22.5" customHeight="1">
      <c r="A6" s="75" t="s">
        <v>23</v>
      </c>
      <c r="B6" s="61"/>
      <c r="C6" s="76" t="s">
        <v>24</v>
      </c>
      <c r="D6" s="61"/>
      <c r="E6" s="77"/>
      <c r="F6" s="77"/>
      <c r="G6" s="77"/>
      <c r="H6" s="77">
        <v>1039</v>
      </c>
      <c r="I6" s="77">
        <v>1049</v>
      </c>
      <c r="J6" s="77">
        <v>8026375</v>
      </c>
      <c r="K6" s="77">
        <v>1534</v>
      </c>
      <c r="L6" s="77"/>
      <c r="M6" s="77"/>
      <c r="N6" s="77"/>
      <c r="O6" s="77"/>
      <c r="P6" s="77">
        <v>19431852</v>
      </c>
      <c r="Q6" s="77"/>
      <c r="R6" s="77">
        <v>391595</v>
      </c>
      <c r="S6" s="77"/>
      <c r="T6" s="77">
        <f>SUM(E6:S6)</f>
        <v>27853444</v>
      </c>
      <c r="U6" s="80"/>
      <c r="V6" s="79">
        <f>+T6-S6-R6</f>
        <v>27461849</v>
      </c>
      <c r="W6" s="80"/>
      <c r="X6" s="80">
        <f t="shared" si="1"/>
        <v>27461849</v>
      </c>
      <c r="Y6" s="80"/>
      <c r="Z6" s="80"/>
      <c r="AA6" s="80"/>
      <c r="AB6" s="80"/>
      <c r="AC6" s="80"/>
      <c r="AD6" s="80"/>
      <c r="AE6" s="80"/>
      <c r="AF6" s="80"/>
      <c r="AG6" s="80"/>
    </row>
    <row r="7" spans="1:33" s="81" customFormat="1" ht="22.5" customHeight="1">
      <c r="A7" s="75" t="s">
        <v>25</v>
      </c>
      <c r="B7" s="61"/>
      <c r="C7" s="76" t="s">
        <v>26</v>
      </c>
      <c r="D7" s="61"/>
      <c r="E7" s="77">
        <v>73620</v>
      </c>
      <c r="F7" s="77">
        <v>67546</v>
      </c>
      <c r="G7" s="77">
        <v>61350</v>
      </c>
      <c r="H7" s="77">
        <v>159850</v>
      </c>
      <c r="I7" s="77">
        <v>178975</v>
      </c>
      <c r="J7" s="77">
        <v>3086519</v>
      </c>
      <c r="K7" s="77">
        <v>179410</v>
      </c>
      <c r="L7" s="77">
        <v>258590</v>
      </c>
      <c r="M7" s="77">
        <v>56990</v>
      </c>
      <c r="N7" s="77">
        <v>102916</v>
      </c>
      <c r="O7" s="77">
        <v>406864</v>
      </c>
      <c r="P7" s="77">
        <v>9938604</v>
      </c>
      <c r="Q7" s="77">
        <v>35788</v>
      </c>
      <c r="R7" s="77">
        <v>10225</v>
      </c>
      <c r="S7" s="77">
        <v>82823</v>
      </c>
      <c r="T7" s="77">
        <f>SUM(E7:S7)</f>
        <v>14700070</v>
      </c>
      <c r="U7" s="80"/>
      <c r="V7" s="79">
        <f aca="true" t="shared" si="2" ref="V7:V43">+T7-S7-R7</f>
        <v>14607022</v>
      </c>
      <c r="W7" s="80"/>
      <c r="X7" s="80">
        <f t="shared" si="1"/>
        <v>14607022</v>
      </c>
      <c r="Y7" s="80"/>
      <c r="Z7" s="80"/>
      <c r="AA7" s="80"/>
      <c r="AB7" s="80"/>
      <c r="AC7" s="80"/>
      <c r="AD7" s="80"/>
      <c r="AE7" s="80"/>
      <c r="AF7" s="80"/>
      <c r="AG7" s="80"/>
    </row>
    <row r="8" spans="1:33" s="81" customFormat="1" ht="22.5" customHeight="1">
      <c r="A8" s="75" t="s">
        <v>44</v>
      </c>
      <c r="B8" s="61"/>
      <c r="C8" s="76" t="s">
        <v>2</v>
      </c>
      <c r="D8" s="61"/>
      <c r="E8" s="77">
        <f aca="true" t="shared" si="3" ref="E8:Q8">SUM(E9,E12)</f>
        <v>6681434</v>
      </c>
      <c r="F8" s="77">
        <f t="shared" si="3"/>
        <v>3200978</v>
      </c>
      <c r="G8" s="77">
        <f t="shared" si="3"/>
        <v>8265823</v>
      </c>
      <c r="H8" s="77">
        <f t="shared" si="3"/>
        <v>21932679</v>
      </c>
      <c r="I8" s="77">
        <f t="shared" si="3"/>
        <v>178784804</v>
      </c>
      <c r="J8" s="77">
        <f>SUM(J9,J12)</f>
        <v>1227595040</v>
      </c>
      <c r="K8" s="77">
        <f t="shared" si="3"/>
        <v>90329743</v>
      </c>
      <c r="L8" s="77">
        <f t="shared" si="3"/>
        <v>72657607</v>
      </c>
      <c r="M8" s="77">
        <f t="shared" si="3"/>
        <v>3239630</v>
      </c>
      <c r="N8" s="77">
        <f>SUM(N9,N12)</f>
        <v>188477437</v>
      </c>
      <c r="O8" s="77">
        <f>SUM(O9,O12)</f>
        <v>22150131</v>
      </c>
      <c r="P8" s="77">
        <f>SUM(P9,P12)</f>
        <v>354370876</v>
      </c>
      <c r="Q8" s="77">
        <f t="shared" si="3"/>
        <v>22804889</v>
      </c>
      <c r="R8" s="77">
        <f>SUM(R9,R12)</f>
        <v>1169296</v>
      </c>
      <c r="S8" s="77">
        <f>SUM(S9,S12)</f>
        <v>11743055</v>
      </c>
      <c r="T8" s="77">
        <f>SUM(T9,T12)</f>
        <v>2213403422</v>
      </c>
      <c r="U8" s="80"/>
      <c r="V8" s="79">
        <f>+T8-S8-R8</f>
        <v>2200491071</v>
      </c>
      <c r="W8" s="80"/>
      <c r="X8" s="80">
        <f t="shared" si="1"/>
        <v>2200491071</v>
      </c>
      <c r="Y8" s="80"/>
      <c r="Z8" s="80"/>
      <c r="AA8" s="80"/>
      <c r="AB8" s="80"/>
      <c r="AC8" s="80"/>
      <c r="AD8" s="80"/>
      <c r="AE8" s="80"/>
      <c r="AF8" s="80"/>
      <c r="AG8" s="80"/>
    </row>
    <row r="9" spans="1:33" s="81" customFormat="1" ht="22.5" customHeight="1">
      <c r="A9" s="75" t="s">
        <v>20</v>
      </c>
      <c r="B9" s="61"/>
      <c r="C9" s="76" t="s">
        <v>45</v>
      </c>
      <c r="D9" s="61"/>
      <c r="E9" s="77">
        <f aca="true" t="shared" si="4" ref="E9:Q9">SUM(E10:E11)</f>
        <v>6681434</v>
      </c>
      <c r="F9" s="77">
        <f t="shared" si="4"/>
        <v>3200978</v>
      </c>
      <c r="G9" s="77">
        <f t="shared" si="4"/>
        <v>8265823</v>
      </c>
      <c r="H9" s="77">
        <f t="shared" si="4"/>
        <v>21932679</v>
      </c>
      <c r="I9" s="77">
        <f t="shared" si="4"/>
        <v>178784804</v>
      </c>
      <c r="J9" s="77">
        <f>SUM(J10:J11)</f>
        <v>1227595040</v>
      </c>
      <c r="K9" s="77">
        <f t="shared" si="4"/>
        <v>90329743</v>
      </c>
      <c r="L9" s="77">
        <f t="shared" si="4"/>
        <v>72657607</v>
      </c>
      <c r="M9" s="77">
        <f t="shared" si="4"/>
        <v>3239630</v>
      </c>
      <c r="N9" s="77">
        <f t="shared" si="4"/>
        <v>188477437</v>
      </c>
      <c r="O9" s="77">
        <f t="shared" si="4"/>
        <v>21438229</v>
      </c>
      <c r="P9" s="77">
        <f>SUM(P10:P11)</f>
        <v>354370876</v>
      </c>
      <c r="Q9" s="77">
        <f t="shared" si="4"/>
        <v>22804889</v>
      </c>
      <c r="R9" s="77">
        <f>SUM(R10:R11)</f>
        <v>1169296</v>
      </c>
      <c r="S9" s="77">
        <f>SUM(S10:S11)</f>
        <v>11743055</v>
      </c>
      <c r="T9" s="77">
        <f>SUM(T10:T11)</f>
        <v>2212691520</v>
      </c>
      <c r="U9" s="80"/>
      <c r="V9" s="79">
        <f t="shared" si="2"/>
        <v>2199779169</v>
      </c>
      <c r="W9" s="80"/>
      <c r="X9" s="80">
        <f t="shared" si="1"/>
        <v>2199779169</v>
      </c>
      <c r="Y9" s="80"/>
      <c r="Z9" s="80"/>
      <c r="AA9" s="80"/>
      <c r="AB9" s="80"/>
      <c r="AC9" s="80"/>
      <c r="AD9" s="80"/>
      <c r="AE9" s="80"/>
      <c r="AF9" s="80"/>
      <c r="AG9" s="80"/>
    </row>
    <row r="10" spans="1:33" s="81" customFormat="1" ht="22.5" customHeight="1">
      <c r="A10" s="75"/>
      <c r="B10" s="61"/>
      <c r="C10" s="76" t="s">
        <v>3</v>
      </c>
      <c r="D10" s="61"/>
      <c r="E10" s="77">
        <v>6177252</v>
      </c>
      <c r="F10" s="77">
        <v>2989470</v>
      </c>
      <c r="G10" s="77">
        <v>7765663</v>
      </c>
      <c r="H10" s="77">
        <v>10502510</v>
      </c>
      <c r="I10" s="77">
        <v>15640480</v>
      </c>
      <c r="J10" s="77">
        <v>101650511</v>
      </c>
      <c r="K10" s="77">
        <v>7916733</v>
      </c>
      <c r="L10" s="77">
        <v>5839459</v>
      </c>
      <c r="M10" s="77">
        <v>2340000</v>
      </c>
      <c r="N10" s="77">
        <v>6378749</v>
      </c>
      <c r="O10" s="77">
        <v>16533647</v>
      </c>
      <c r="P10" s="77">
        <v>11736865</v>
      </c>
      <c r="Q10" s="77">
        <v>14174761</v>
      </c>
      <c r="R10" s="77">
        <v>1169296</v>
      </c>
      <c r="S10" s="77">
        <v>7863299</v>
      </c>
      <c r="T10" s="77">
        <f aca="true" t="shared" si="5" ref="T10:T18">SUM(E10:S10)</f>
        <v>218678695</v>
      </c>
      <c r="U10" s="80"/>
      <c r="V10" s="79">
        <f t="shared" si="2"/>
        <v>209646100</v>
      </c>
      <c r="W10" s="80"/>
      <c r="X10" s="80">
        <f t="shared" si="1"/>
        <v>209646100</v>
      </c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s="81" customFormat="1" ht="22.5" customHeight="1">
      <c r="A11" s="75"/>
      <c r="B11" s="61"/>
      <c r="C11" s="76" t="s">
        <v>48</v>
      </c>
      <c r="D11" s="61"/>
      <c r="E11" s="77">
        <v>504182</v>
      </c>
      <c r="F11" s="77">
        <v>211508</v>
      </c>
      <c r="G11" s="77">
        <v>500160</v>
      </c>
      <c r="H11" s="77">
        <v>11430169</v>
      </c>
      <c r="I11" s="77">
        <f>156261007+6883317</f>
        <v>163144324</v>
      </c>
      <c r="J11" s="77">
        <v>1125944529</v>
      </c>
      <c r="K11" s="77">
        <v>82413010</v>
      </c>
      <c r="L11" s="77">
        <v>66818148</v>
      </c>
      <c r="M11" s="77">
        <v>899630</v>
      </c>
      <c r="N11" s="77">
        <v>182098688</v>
      </c>
      <c r="O11" s="77">
        <v>4904582</v>
      </c>
      <c r="P11" s="77">
        <f>349517328-6883317</f>
        <v>342634011</v>
      </c>
      <c r="Q11" s="77">
        <v>8630128</v>
      </c>
      <c r="R11" s="77"/>
      <c r="S11" s="77">
        <v>3879756</v>
      </c>
      <c r="T11" s="77">
        <f t="shared" si="5"/>
        <v>1994012825</v>
      </c>
      <c r="U11" s="80"/>
      <c r="V11" s="79">
        <f t="shared" si="2"/>
        <v>1990133069</v>
      </c>
      <c r="W11" s="80"/>
      <c r="X11" s="80">
        <f t="shared" si="1"/>
        <v>1990133069</v>
      </c>
      <c r="Y11" s="80"/>
      <c r="Z11" s="80"/>
      <c r="AA11" s="80"/>
      <c r="AB11" s="80"/>
      <c r="AC11" s="80"/>
      <c r="AD11" s="80"/>
      <c r="AE11" s="80"/>
      <c r="AF11" s="80"/>
      <c r="AG11" s="80"/>
    </row>
    <row r="12" spans="1:33" s="81" customFormat="1" ht="22.5" customHeight="1">
      <c r="A12" s="75" t="s">
        <v>31</v>
      </c>
      <c r="B12" s="61"/>
      <c r="C12" s="76" t="s">
        <v>46</v>
      </c>
      <c r="D12" s="61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>
        <v>711902</v>
      </c>
      <c r="P12" s="77"/>
      <c r="Q12" s="77"/>
      <c r="R12" s="77"/>
      <c r="S12" s="77"/>
      <c r="T12" s="77">
        <f t="shared" si="5"/>
        <v>711902</v>
      </c>
      <c r="U12" s="80"/>
      <c r="V12" s="79">
        <f t="shared" si="2"/>
        <v>711902</v>
      </c>
      <c r="W12" s="80"/>
      <c r="X12" s="80">
        <f t="shared" si="1"/>
        <v>711902</v>
      </c>
      <c r="Y12" s="80"/>
      <c r="Z12" s="80"/>
      <c r="AA12" s="80"/>
      <c r="AB12" s="80"/>
      <c r="AC12" s="80"/>
      <c r="AD12" s="80"/>
      <c r="AE12" s="80"/>
      <c r="AF12" s="80"/>
      <c r="AG12" s="80"/>
    </row>
    <row r="13" spans="1:33" s="81" customFormat="1" ht="22.5" customHeight="1">
      <c r="A13" s="75" t="s">
        <v>4</v>
      </c>
      <c r="B13" s="61"/>
      <c r="C13" s="76" t="s">
        <v>27</v>
      </c>
      <c r="D13" s="61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>
        <f t="shared" si="5"/>
        <v>0</v>
      </c>
      <c r="U13" s="80"/>
      <c r="V13" s="79">
        <f t="shared" si="2"/>
        <v>0</v>
      </c>
      <c r="W13" s="80"/>
      <c r="X13" s="80">
        <f t="shared" si="1"/>
        <v>0</v>
      </c>
      <c r="Y13" s="80"/>
      <c r="Z13" s="80"/>
      <c r="AA13" s="80"/>
      <c r="AB13" s="80"/>
      <c r="AC13" s="80"/>
      <c r="AD13" s="80"/>
      <c r="AE13" s="80"/>
      <c r="AF13" s="80"/>
      <c r="AG13" s="80"/>
    </row>
    <row r="14" spans="1:33" s="81" customFormat="1" ht="22.5" customHeight="1">
      <c r="A14" s="75" t="s">
        <v>71</v>
      </c>
      <c r="B14" s="61"/>
      <c r="C14" s="76" t="s">
        <v>28</v>
      </c>
      <c r="D14" s="61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>
        <f t="shared" si="5"/>
        <v>0</v>
      </c>
      <c r="U14" s="80"/>
      <c r="V14" s="79">
        <f t="shared" si="2"/>
        <v>0</v>
      </c>
      <c r="W14" s="80"/>
      <c r="X14" s="80">
        <f t="shared" si="1"/>
        <v>0</v>
      </c>
      <c r="Y14" s="80"/>
      <c r="Z14" s="80"/>
      <c r="AA14" s="80"/>
      <c r="AB14" s="80"/>
      <c r="AC14" s="80"/>
      <c r="AD14" s="80"/>
      <c r="AE14" s="80"/>
      <c r="AF14" s="80"/>
      <c r="AG14" s="80"/>
    </row>
    <row r="15" spans="1:33" s="81" customFormat="1" ht="22.5" customHeight="1">
      <c r="A15" s="75" t="s">
        <v>72</v>
      </c>
      <c r="B15" s="61"/>
      <c r="C15" s="76" t="s">
        <v>29</v>
      </c>
      <c r="D15" s="61"/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48058</v>
      </c>
      <c r="R15" s="77">
        <v>58440</v>
      </c>
      <c r="S15" s="77"/>
      <c r="T15" s="77">
        <f t="shared" si="5"/>
        <v>106498</v>
      </c>
      <c r="U15" s="80"/>
      <c r="V15" s="79">
        <f t="shared" si="2"/>
        <v>48058</v>
      </c>
      <c r="W15" s="80"/>
      <c r="X15" s="80">
        <f t="shared" si="1"/>
        <v>48058</v>
      </c>
      <c r="Y15" s="80"/>
      <c r="Z15" s="80"/>
      <c r="AA15" s="80"/>
      <c r="AB15" s="80"/>
      <c r="AC15" s="80"/>
      <c r="AD15" s="80"/>
      <c r="AE15" s="80"/>
      <c r="AF15" s="80"/>
      <c r="AG15" s="80"/>
    </row>
    <row r="16" spans="1:33" s="81" customFormat="1" ht="22.5" customHeight="1">
      <c r="A16" s="75" t="s">
        <v>73</v>
      </c>
      <c r="B16" s="61"/>
      <c r="C16" s="76" t="s">
        <v>51</v>
      </c>
      <c r="D16" s="61"/>
      <c r="E16" s="77"/>
      <c r="F16" s="77"/>
      <c r="G16" s="77"/>
      <c r="H16" s="77">
        <v>1494539</v>
      </c>
      <c r="I16" s="77"/>
      <c r="J16" s="77">
        <v>1670919</v>
      </c>
      <c r="K16" s="77"/>
      <c r="L16" s="77"/>
      <c r="M16" s="77">
        <v>4334354</v>
      </c>
      <c r="N16" s="77"/>
      <c r="O16" s="77"/>
      <c r="P16" s="77">
        <v>510482079</v>
      </c>
      <c r="Q16" s="77"/>
      <c r="R16" s="77"/>
      <c r="S16" s="77"/>
      <c r="T16" s="77">
        <f t="shared" si="5"/>
        <v>517981891</v>
      </c>
      <c r="U16" s="80"/>
      <c r="V16" s="82">
        <f t="shared" si="2"/>
        <v>517981891</v>
      </c>
      <c r="W16" s="83" t="e">
        <f>+#REF!</f>
        <v>#REF!</v>
      </c>
      <c r="X16" s="80" t="e">
        <f>SUM(V16:W16)</f>
        <v>#REF!</v>
      </c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s="81" customFormat="1" ht="22.5" customHeight="1">
      <c r="A17" s="75">
        <v>14</v>
      </c>
      <c r="B17" s="61"/>
      <c r="C17" s="76" t="s">
        <v>95</v>
      </c>
      <c r="D17" s="61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>
        <f t="shared" si="5"/>
        <v>0</v>
      </c>
      <c r="U17" s="80"/>
      <c r="V17" s="79">
        <f t="shared" si="2"/>
        <v>0</v>
      </c>
      <c r="W17" s="80"/>
      <c r="X17" s="80">
        <f t="shared" si="1"/>
        <v>0</v>
      </c>
      <c r="Y17" s="80"/>
      <c r="Z17" s="80"/>
      <c r="AA17" s="80"/>
      <c r="AB17" s="80"/>
      <c r="AC17" s="80"/>
      <c r="AD17" s="80"/>
      <c r="AE17" s="80"/>
      <c r="AF17" s="80"/>
      <c r="AG17" s="80"/>
    </row>
    <row r="18" spans="1:33" s="81" customFormat="1" ht="22.5" customHeight="1">
      <c r="A18" s="75" t="s">
        <v>74</v>
      </c>
      <c r="B18" s="61"/>
      <c r="C18" s="76" t="s">
        <v>5</v>
      </c>
      <c r="D18" s="61"/>
      <c r="E18" s="77">
        <v>5000</v>
      </c>
      <c r="F18" s="77">
        <v>2000</v>
      </c>
      <c r="G18" s="77">
        <v>3000</v>
      </c>
      <c r="H18" s="77">
        <v>2703214</v>
      </c>
      <c r="I18" s="77">
        <v>1496230</v>
      </c>
      <c r="J18" s="77">
        <v>21151520</v>
      </c>
      <c r="K18" s="77">
        <v>10000</v>
      </c>
      <c r="L18" s="77">
        <v>4133597</v>
      </c>
      <c r="M18" s="77">
        <v>10000</v>
      </c>
      <c r="N18" s="77">
        <v>10000</v>
      </c>
      <c r="O18" s="77">
        <v>463777</v>
      </c>
      <c r="P18" s="77">
        <v>9999</v>
      </c>
      <c r="Q18" s="77">
        <v>10000</v>
      </c>
      <c r="R18" s="77">
        <v>153886</v>
      </c>
      <c r="S18" s="77">
        <v>10000</v>
      </c>
      <c r="T18" s="77">
        <f t="shared" si="5"/>
        <v>30172223</v>
      </c>
      <c r="U18" s="80"/>
      <c r="V18" s="79">
        <f t="shared" si="2"/>
        <v>30008337</v>
      </c>
      <c r="W18" s="80"/>
      <c r="X18" s="80">
        <f t="shared" si="1"/>
        <v>30008337</v>
      </c>
      <c r="Y18" s="80"/>
      <c r="Z18" s="80"/>
      <c r="AA18" s="80"/>
      <c r="AB18" s="80"/>
      <c r="AC18" s="80"/>
      <c r="AD18" s="80"/>
      <c r="AE18" s="80"/>
      <c r="AF18" s="80"/>
      <c r="AG18" s="80"/>
    </row>
    <row r="19" spans="1:33" s="56" customFormat="1" ht="24.75" customHeight="1">
      <c r="A19" s="84"/>
      <c r="B19" s="68"/>
      <c r="C19" s="69" t="s">
        <v>6</v>
      </c>
      <c r="D19" s="70"/>
      <c r="E19" s="71">
        <f>SUM(E20,E21,E22,E23,E24,E25,E26,E35,E36,E40,E41,E42,E43)</f>
        <v>6760718</v>
      </c>
      <c r="F19" s="71">
        <f aca="true" t="shared" si="6" ref="F19:T19">SUM(F20,F21,F22,F23,F24,F25,F26,F35,F36,F40,F41,F42,F43)</f>
        <v>3271329</v>
      </c>
      <c r="G19" s="71">
        <f t="shared" si="6"/>
        <v>8339283.000000001</v>
      </c>
      <c r="H19" s="71">
        <f t="shared" si="6"/>
        <v>26317937</v>
      </c>
      <c r="I19" s="71">
        <f t="shared" si="6"/>
        <v>180475460</v>
      </c>
      <c r="J19" s="71">
        <f t="shared" si="6"/>
        <v>1261632623</v>
      </c>
      <c r="K19" s="71">
        <f t="shared" si="6"/>
        <v>90528881</v>
      </c>
      <c r="L19" s="71">
        <f t="shared" si="6"/>
        <v>77056952</v>
      </c>
      <c r="M19" s="71">
        <f t="shared" si="6"/>
        <v>7643764</v>
      </c>
      <c r="N19" s="71">
        <f t="shared" si="6"/>
        <v>188590353</v>
      </c>
      <c r="O19" s="71">
        <f t="shared" si="6"/>
        <v>23041222</v>
      </c>
      <c r="P19" s="71">
        <f t="shared" si="6"/>
        <v>894233410</v>
      </c>
      <c r="Q19" s="71">
        <f>SUM(Q20,Q21,Q22,Q23,Q24,Q25,Q26,Q35,Q36,Q40,Q41,Q42,Q43)</f>
        <v>22904359</v>
      </c>
      <c r="R19" s="71">
        <f t="shared" si="6"/>
        <v>2241452</v>
      </c>
      <c r="S19" s="71">
        <f>SUM(S20,S21,S22,S23,S24,S25,S26,S35,S36,S40,S41,S42,S43)</f>
        <v>11835878</v>
      </c>
      <c r="T19" s="71">
        <f t="shared" si="6"/>
        <v>2804873621</v>
      </c>
      <c r="U19" s="74"/>
      <c r="V19" s="85">
        <f>SUM(V20,V21,V22,V23,V24,V25,V26,V35:V36,V40,V41,V42,V43)</f>
        <v>2790796291</v>
      </c>
      <c r="W19" s="86"/>
      <c r="X19" s="85" t="e">
        <f>SUM(X20,X21,X22,X23,X24,X25,X26,X35:X36,X40,X41,X42,X43)</f>
        <v>#REF!</v>
      </c>
      <c r="Y19" s="86"/>
      <c r="Z19" s="74">
        <f>+T19-R19-S19</f>
        <v>2790796291</v>
      </c>
      <c r="AA19" s="74"/>
      <c r="AB19" s="74" t="e">
        <f>+Z19+#REF!</f>
        <v>#REF!</v>
      </c>
      <c r="AC19" s="74"/>
      <c r="AD19" s="74"/>
      <c r="AE19" s="74"/>
      <c r="AF19" s="74"/>
      <c r="AG19" s="74"/>
    </row>
    <row r="20" spans="1:33" s="81" customFormat="1" ht="22.5" customHeight="1">
      <c r="A20" s="75" t="s">
        <v>7</v>
      </c>
      <c r="B20" s="61"/>
      <c r="C20" s="76" t="s">
        <v>8</v>
      </c>
      <c r="D20" s="61"/>
      <c r="E20" s="77">
        <v>6177252</v>
      </c>
      <c r="F20" s="77">
        <v>2989470</v>
      </c>
      <c r="G20" s="77">
        <v>7765663.000000001</v>
      </c>
      <c r="H20" s="77">
        <v>10502509.999999998</v>
      </c>
      <c r="I20" s="77">
        <v>15640480</v>
      </c>
      <c r="J20" s="77">
        <v>101650511.00000001</v>
      </c>
      <c r="K20" s="77">
        <v>7916732.999999998</v>
      </c>
      <c r="L20" s="77">
        <v>5839458.999999999</v>
      </c>
      <c r="M20" s="77">
        <v>4740470</v>
      </c>
      <c r="N20" s="77">
        <v>6378749</v>
      </c>
      <c r="O20" s="77">
        <v>16533647.000000002</v>
      </c>
      <c r="P20" s="77">
        <v>11736865</v>
      </c>
      <c r="Q20" s="77">
        <v>14174761</v>
      </c>
      <c r="R20" s="77">
        <v>1733101</v>
      </c>
      <c r="S20" s="77">
        <v>7863299</v>
      </c>
      <c r="T20" s="77">
        <f aca="true" t="shared" si="7" ref="T20:T25">SUM(E20:S20)</f>
        <v>221642970</v>
      </c>
      <c r="U20" s="80"/>
      <c r="V20" s="82">
        <f t="shared" si="2"/>
        <v>212046570</v>
      </c>
      <c r="W20" s="83" t="e">
        <f>+#REF!</f>
        <v>#REF!</v>
      </c>
      <c r="X20" s="80" t="e">
        <f>SUM(V20:W20)</f>
        <v>#REF!</v>
      </c>
      <c r="Y20" s="80"/>
      <c r="Z20" s="80"/>
      <c r="AA20" s="80"/>
      <c r="AB20" s="80"/>
      <c r="AC20" s="80"/>
      <c r="AD20" s="80"/>
      <c r="AE20" s="80"/>
      <c r="AF20" s="80"/>
      <c r="AG20" s="80"/>
    </row>
    <row r="21" spans="1:33" s="81" customFormat="1" ht="22.5" customHeight="1">
      <c r="A21" s="75" t="s">
        <v>9</v>
      </c>
      <c r="B21" s="61"/>
      <c r="C21" s="76" t="s">
        <v>10</v>
      </c>
      <c r="D21" s="61"/>
      <c r="E21" s="77">
        <v>261895</v>
      </c>
      <c r="F21" s="77">
        <v>173239.00000000006</v>
      </c>
      <c r="G21" s="77">
        <v>356762.99999999994</v>
      </c>
      <c r="H21" s="77">
        <v>533626</v>
      </c>
      <c r="I21" s="77">
        <v>999151</v>
      </c>
      <c r="J21" s="77">
        <v>7201209.000000002</v>
      </c>
      <c r="K21" s="77">
        <v>598929.0000000001</v>
      </c>
      <c r="L21" s="77">
        <v>357884.0000000001</v>
      </c>
      <c r="M21" s="77">
        <v>208921.99999999994</v>
      </c>
      <c r="N21" s="77">
        <v>770475</v>
      </c>
      <c r="O21" s="77">
        <v>4001834</v>
      </c>
      <c r="P21" s="77">
        <v>963356.0000000001</v>
      </c>
      <c r="Q21" s="77">
        <v>1142682.0000000002</v>
      </c>
      <c r="R21" s="77">
        <v>222064</v>
      </c>
      <c r="S21" s="77">
        <v>3754050</v>
      </c>
      <c r="T21" s="77">
        <f t="shared" si="7"/>
        <v>21546079.000000004</v>
      </c>
      <c r="U21" s="80"/>
      <c r="V21" s="82">
        <f t="shared" si="2"/>
        <v>17569965.000000004</v>
      </c>
      <c r="W21" s="83" t="e">
        <f>+#REF!</f>
        <v>#REF!</v>
      </c>
      <c r="X21" s="80" t="e">
        <f aca="true" t="shared" si="8" ref="X21:X43">SUM(V21:W21)</f>
        <v>#REF!</v>
      </c>
      <c r="Y21" s="80"/>
      <c r="Z21" s="80"/>
      <c r="AA21" s="80"/>
      <c r="AB21" s="80"/>
      <c r="AC21" s="80"/>
      <c r="AD21" s="80"/>
      <c r="AE21" s="80"/>
      <c r="AF21" s="80"/>
      <c r="AG21" s="80"/>
    </row>
    <row r="22" spans="1:33" s="81" customFormat="1" ht="22.5" customHeight="1">
      <c r="A22" s="75" t="s">
        <v>11</v>
      </c>
      <c r="B22" s="61"/>
      <c r="C22" s="76" t="s">
        <v>52</v>
      </c>
      <c r="D22" s="61"/>
      <c r="E22" s="77">
        <v>0</v>
      </c>
      <c r="F22" s="77">
        <v>0</v>
      </c>
      <c r="G22" s="77">
        <v>0</v>
      </c>
      <c r="H22" s="77">
        <v>0</v>
      </c>
      <c r="I22" s="77">
        <v>7999</v>
      </c>
      <c r="J22" s="77">
        <v>758214</v>
      </c>
      <c r="K22" s="77">
        <v>0</v>
      </c>
      <c r="L22" s="77">
        <v>11809</v>
      </c>
      <c r="M22" s="77">
        <v>0</v>
      </c>
      <c r="N22" s="77"/>
      <c r="O22" s="77">
        <v>0</v>
      </c>
      <c r="P22" s="77">
        <v>0</v>
      </c>
      <c r="Q22" s="77">
        <v>0</v>
      </c>
      <c r="R22" s="77"/>
      <c r="S22" s="77"/>
      <c r="T22" s="77">
        <f t="shared" si="7"/>
        <v>778022</v>
      </c>
      <c r="U22" s="80"/>
      <c r="V22" s="79">
        <f t="shared" si="2"/>
        <v>778022</v>
      </c>
      <c r="X22" s="80">
        <f t="shared" si="8"/>
        <v>778022</v>
      </c>
      <c r="Y22" s="80"/>
      <c r="Z22" s="80"/>
      <c r="AA22" s="80"/>
      <c r="AB22" s="80"/>
      <c r="AC22" s="80"/>
      <c r="AD22" s="80"/>
      <c r="AE22" s="80"/>
      <c r="AF22" s="80"/>
      <c r="AG22" s="80"/>
    </row>
    <row r="23" spans="1:33" s="81" customFormat="1" ht="22.5" customHeight="1">
      <c r="A23" s="75" t="s">
        <v>12</v>
      </c>
      <c r="B23" s="61"/>
      <c r="C23" s="76" t="s">
        <v>14</v>
      </c>
      <c r="D23" s="61"/>
      <c r="E23" s="77">
        <v>78966</v>
      </c>
      <c r="F23" s="77"/>
      <c r="G23" s="77"/>
      <c r="H23" s="77"/>
      <c r="I23" s="77"/>
      <c r="J23" s="77">
        <v>891722</v>
      </c>
      <c r="K23" s="77"/>
      <c r="L23" s="77"/>
      <c r="M23" s="77"/>
      <c r="N23" s="77"/>
      <c r="O23" s="77"/>
      <c r="P23" s="77">
        <v>723052</v>
      </c>
      <c r="Q23" s="77">
        <v>138465</v>
      </c>
      <c r="R23" s="77"/>
      <c r="S23" s="77"/>
      <c r="T23" s="77">
        <f t="shared" si="7"/>
        <v>1832205</v>
      </c>
      <c r="U23" s="80"/>
      <c r="V23" s="79">
        <f t="shared" si="2"/>
        <v>1832205</v>
      </c>
      <c r="W23" s="80"/>
      <c r="X23" s="80">
        <f t="shared" si="8"/>
        <v>1832205</v>
      </c>
      <c r="Y23" s="80"/>
      <c r="Z23" s="80"/>
      <c r="AA23" s="80"/>
      <c r="AB23" s="80"/>
      <c r="AC23" s="80"/>
      <c r="AD23" s="80"/>
      <c r="AE23" s="80"/>
      <c r="AF23" s="80"/>
      <c r="AG23" s="80"/>
    </row>
    <row r="24" spans="1:33" s="81" customFormat="1" ht="22.5" customHeight="1">
      <c r="A24" s="75" t="s">
        <v>13</v>
      </c>
      <c r="B24" s="61"/>
      <c r="C24" s="76" t="s">
        <v>30</v>
      </c>
      <c r="D24" s="61"/>
      <c r="E24" s="77"/>
      <c r="F24" s="77"/>
      <c r="G24" s="77"/>
      <c r="H24" s="77"/>
      <c r="I24" s="77"/>
      <c r="J24" s="77"/>
      <c r="K24" s="77"/>
      <c r="L24" s="77"/>
      <c r="M24" s="77">
        <v>2340000</v>
      </c>
      <c r="N24" s="77"/>
      <c r="O24" s="77"/>
      <c r="P24" s="77"/>
      <c r="Q24" s="77"/>
      <c r="R24" s="77">
        <v>10225</v>
      </c>
      <c r="S24" s="77"/>
      <c r="T24" s="77">
        <f t="shared" si="7"/>
        <v>2350225</v>
      </c>
      <c r="U24" s="80"/>
      <c r="V24" s="79">
        <f t="shared" si="2"/>
        <v>2340000</v>
      </c>
      <c r="W24" s="80"/>
      <c r="X24" s="80">
        <f t="shared" si="8"/>
        <v>2340000</v>
      </c>
      <c r="Y24" s="80"/>
      <c r="Z24" s="80"/>
      <c r="AA24" s="80"/>
      <c r="AB24" s="80"/>
      <c r="AC24" s="80"/>
      <c r="AD24" s="80"/>
      <c r="AE24" s="80"/>
      <c r="AF24" s="80"/>
      <c r="AG24" s="80"/>
    </row>
    <row r="25" spans="1:33" s="81" customFormat="1" ht="22.5" customHeight="1">
      <c r="A25" s="75" t="s">
        <v>75</v>
      </c>
      <c r="B25" s="61"/>
      <c r="C25" s="76" t="s">
        <v>67</v>
      </c>
      <c r="D25" s="61"/>
      <c r="E25" s="77"/>
      <c r="F25" s="77"/>
      <c r="G25" s="77"/>
      <c r="H25" s="77"/>
      <c r="I25" s="77">
        <v>0</v>
      </c>
      <c r="J25" s="77">
        <v>38919</v>
      </c>
      <c r="K25" s="77"/>
      <c r="L25" s="77"/>
      <c r="M25" s="77"/>
      <c r="N25" s="77"/>
      <c r="O25" s="77"/>
      <c r="P25" s="77"/>
      <c r="Q25" s="77"/>
      <c r="R25" s="77"/>
      <c r="S25" s="77"/>
      <c r="T25" s="77">
        <f t="shared" si="7"/>
        <v>38919</v>
      </c>
      <c r="U25" s="80"/>
      <c r="V25" s="79">
        <f t="shared" si="2"/>
        <v>38919</v>
      </c>
      <c r="W25" s="80"/>
      <c r="X25" s="80">
        <f t="shared" si="8"/>
        <v>38919</v>
      </c>
      <c r="Y25" s="80"/>
      <c r="Z25" s="80"/>
      <c r="AA25" s="80"/>
      <c r="AB25" s="80"/>
      <c r="AC25" s="80"/>
      <c r="AD25" s="80"/>
      <c r="AE25" s="80"/>
      <c r="AF25" s="80"/>
      <c r="AG25" s="80"/>
    </row>
    <row r="26" spans="1:33" s="59" customFormat="1" ht="22.5" customHeight="1">
      <c r="A26" s="75" t="s">
        <v>76</v>
      </c>
      <c r="B26" s="61"/>
      <c r="C26" s="87" t="s">
        <v>68</v>
      </c>
      <c r="D26" s="61"/>
      <c r="E26" s="77">
        <f aca="true" t="shared" si="9" ref="E26:Q26">SUM(E27:E33)</f>
        <v>44096</v>
      </c>
      <c r="F26" s="77">
        <f t="shared" si="9"/>
        <v>72390</v>
      </c>
      <c r="G26" s="77">
        <f t="shared" si="9"/>
        <v>137187</v>
      </c>
      <c r="H26" s="77">
        <f t="shared" si="9"/>
        <v>107372</v>
      </c>
      <c r="I26" s="77">
        <f t="shared" si="9"/>
        <v>128859</v>
      </c>
      <c r="J26" s="77">
        <f t="shared" si="9"/>
        <v>4709492</v>
      </c>
      <c r="K26" s="77">
        <f t="shared" si="9"/>
        <v>2902086</v>
      </c>
      <c r="L26" s="77">
        <f>SUM(L27:L34)</f>
        <v>103404</v>
      </c>
      <c r="M26" s="77">
        <f t="shared" si="9"/>
        <v>35385</v>
      </c>
      <c r="N26" s="77">
        <f>SUM(N27:N33)</f>
        <v>160447</v>
      </c>
      <c r="O26" s="77">
        <f t="shared" si="9"/>
        <v>1242261</v>
      </c>
      <c r="P26" s="77">
        <f>SUM(P27:P33)</f>
        <v>34888</v>
      </c>
      <c r="Q26" s="77">
        <f t="shared" si="9"/>
        <v>275828</v>
      </c>
      <c r="R26" s="77">
        <f>SUM(R27:R33)</f>
        <v>91270</v>
      </c>
      <c r="S26" s="77">
        <f>SUM(S27:S33)</f>
        <v>105279</v>
      </c>
      <c r="T26" s="77">
        <f>SUM(T27:T34)</f>
        <v>10150244</v>
      </c>
      <c r="U26" s="79"/>
      <c r="V26" s="82">
        <f t="shared" si="2"/>
        <v>9953695</v>
      </c>
      <c r="W26" s="83" t="e">
        <f>+#REF!</f>
        <v>#REF!</v>
      </c>
      <c r="X26" s="80" t="e">
        <f t="shared" si="8"/>
        <v>#REF!</v>
      </c>
      <c r="Y26" s="80"/>
      <c r="Z26" s="79"/>
      <c r="AA26" s="79"/>
      <c r="AB26" s="79"/>
      <c r="AC26" s="79"/>
      <c r="AD26" s="79"/>
      <c r="AE26" s="79"/>
      <c r="AF26" s="79"/>
      <c r="AG26" s="79"/>
    </row>
    <row r="27" spans="1:33" s="81" customFormat="1" ht="22.5" customHeight="1">
      <c r="A27" s="88" t="s">
        <v>20</v>
      </c>
      <c r="B27" s="89"/>
      <c r="C27" s="90" t="s">
        <v>38</v>
      </c>
      <c r="D27" s="61"/>
      <c r="E27" s="91"/>
      <c r="F27" s="91"/>
      <c r="G27" s="91"/>
      <c r="H27" s="91"/>
      <c r="I27" s="91"/>
      <c r="J27" s="91">
        <v>1600</v>
      </c>
      <c r="K27" s="91"/>
      <c r="L27" s="91"/>
      <c r="M27" s="91"/>
      <c r="N27" s="91"/>
      <c r="O27" s="91"/>
      <c r="P27" s="91"/>
      <c r="Q27" s="91"/>
      <c r="R27" s="91"/>
      <c r="S27" s="91"/>
      <c r="T27" s="91">
        <f aca="true" t="shared" si="10" ref="T27:T35">SUM(E27:S27)</f>
        <v>1600</v>
      </c>
      <c r="U27" s="80"/>
      <c r="V27" s="79">
        <f t="shared" si="2"/>
        <v>1600</v>
      </c>
      <c r="W27" s="80"/>
      <c r="X27" s="80">
        <f t="shared" si="8"/>
        <v>1600</v>
      </c>
      <c r="Y27" s="80"/>
      <c r="Z27" s="80"/>
      <c r="AA27" s="80"/>
      <c r="AB27" s="80"/>
      <c r="AC27" s="80"/>
      <c r="AD27" s="80"/>
      <c r="AE27" s="80"/>
      <c r="AF27" s="80"/>
      <c r="AG27" s="80"/>
    </row>
    <row r="28" spans="1:33" s="81" customFormat="1" ht="22.5" customHeight="1">
      <c r="A28" s="92" t="s">
        <v>39</v>
      </c>
      <c r="B28" s="61"/>
      <c r="C28" s="76" t="s">
        <v>98</v>
      </c>
      <c r="D28" s="61"/>
      <c r="E28" s="77"/>
      <c r="F28" s="77"/>
      <c r="G28" s="77"/>
      <c r="H28" s="77"/>
      <c r="I28" s="77"/>
      <c r="J28" s="77">
        <v>424613</v>
      </c>
      <c r="K28" s="77"/>
      <c r="L28" s="77"/>
      <c r="M28" s="77"/>
      <c r="N28" s="77"/>
      <c r="O28" s="77"/>
      <c r="P28" s="77"/>
      <c r="Q28" s="77"/>
      <c r="R28" s="77"/>
      <c r="S28" s="77"/>
      <c r="T28" s="77">
        <f t="shared" si="10"/>
        <v>424613</v>
      </c>
      <c r="U28" s="80"/>
      <c r="V28" s="79">
        <f t="shared" si="2"/>
        <v>424613</v>
      </c>
      <c r="W28" s="80"/>
      <c r="X28" s="80">
        <f t="shared" si="8"/>
        <v>424613</v>
      </c>
      <c r="Y28" s="80"/>
      <c r="Z28" s="80"/>
      <c r="AA28" s="80"/>
      <c r="AB28" s="80"/>
      <c r="AC28" s="80"/>
      <c r="AD28" s="80"/>
      <c r="AE28" s="80"/>
      <c r="AF28" s="80"/>
      <c r="AG28" s="80"/>
    </row>
    <row r="29" spans="1:33" s="81" customFormat="1" ht="22.5" customHeight="1">
      <c r="A29" s="92" t="s">
        <v>31</v>
      </c>
      <c r="B29" s="61"/>
      <c r="C29" s="76" t="s">
        <v>33</v>
      </c>
      <c r="D29" s="61"/>
      <c r="E29" s="77"/>
      <c r="F29" s="77"/>
      <c r="G29" s="77"/>
      <c r="H29" s="77"/>
      <c r="I29" s="77"/>
      <c r="J29" s="77">
        <v>847557</v>
      </c>
      <c r="K29" s="77">
        <v>2855364</v>
      </c>
      <c r="L29" s="77"/>
      <c r="M29" s="77"/>
      <c r="N29" s="77"/>
      <c r="O29" s="77">
        <v>18536</v>
      </c>
      <c r="P29" s="77"/>
      <c r="Q29" s="77"/>
      <c r="R29" s="77"/>
      <c r="S29" s="77"/>
      <c r="T29" s="77">
        <f t="shared" si="10"/>
        <v>3721457</v>
      </c>
      <c r="U29" s="80"/>
      <c r="V29" s="79">
        <f t="shared" si="2"/>
        <v>3721457</v>
      </c>
      <c r="W29" s="80"/>
      <c r="X29" s="80">
        <f t="shared" si="8"/>
        <v>3721457</v>
      </c>
      <c r="Y29" s="80"/>
      <c r="Z29" s="80"/>
      <c r="AA29" s="80"/>
      <c r="AB29" s="80"/>
      <c r="AC29" s="80"/>
      <c r="AD29" s="80"/>
      <c r="AE29" s="80"/>
      <c r="AF29" s="80"/>
      <c r="AG29" s="80"/>
    </row>
    <row r="30" spans="1:33" s="81" customFormat="1" ht="22.5" customHeight="1">
      <c r="A30" s="92" t="s">
        <v>32</v>
      </c>
      <c r="B30" s="61"/>
      <c r="C30" s="76" t="s">
        <v>34</v>
      </c>
      <c r="D30" s="61"/>
      <c r="E30" s="77"/>
      <c r="F30" s="77"/>
      <c r="G30" s="77"/>
      <c r="H30" s="77"/>
      <c r="I30" s="77"/>
      <c r="J30" s="77">
        <v>31406</v>
      </c>
      <c r="K30" s="77"/>
      <c r="L30" s="77"/>
      <c r="M30" s="77"/>
      <c r="N30" s="77">
        <v>26442</v>
      </c>
      <c r="O30" s="77"/>
      <c r="P30" s="77"/>
      <c r="Q30" s="77"/>
      <c r="R30" s="77">
        <v>3170</v>
      </c>
      <c r="S30" s="77"/>
      <c r="T30" s="77">
        <f t="shared" si="10"/>
        <v>61018</v>
      </c>
      <c r="U30" s="80"/>
      <c r="V30" s="79">
        <f t="shared" si="2"/>
        <v>57848</v>
      </c>
      <c r="W30" s="80"/>
      <c r="X30" s="80">
        <f t="shared" si="8"/>
        <v>57848</v>
      </c>
      <c r="Y30" s="80"/>
      <c r="Z30" s="80"/>
      <c r="AA30" s="80"/>
      <c r="AB30" s="80"/>
      <c r="AC30" s="80"/>
      <c r="AD30" s="80"/>
      <c r="AE30" s="80"/>
      <c r="AF30" s="80"/>
      <c r="AG30" s="80"/>
    </row>
    <row r="31" spans="1:33" s="81" customFormat="1" ht="22.5" customHeight="1">
      <c r="A31" s="92" t="s">
        <v>37</v>
      </c>
      <c r="B31" s="61"/>
      <c r="C31" s="76" t="s">
        <v>47</v>
      </c>
      <c r="D31" s="61"/>
      <c r="E31" s="77"/>
      <c r="F31" s="77"/>
      <c r="G31" s="77">
        <v>3580</v>
      </c>
      <c r="H31" s="77"/>
      <c r="I31" s="77"/>
      <c r="J31" s="77">
        <v>2854726</v>
      </c>
      <c r="K31" s="77"/>
      <c r="L31" s="77">
        <v>53428</v>
      </c>
      <c r="M31" s="77"/>
      <c r="N31" s="77"/>
      <c r="O31" s="77">
        <v>381662</v>
      </c>
      <c r="P31" s="77"/>
      <c r="Q31" s="77"/>
      <c r="R31" s="77">
        <v>61350</v>
      </c>
      <c r="S31" s="77"/>
      <c r="T31" s="77">
        <f t="shared" si="10"/>
        <v>3354746</v>
      </c>
      <c r="U31" s="80"/>
      <c r="V31" s="79">
        <f t="shared" si="2"/>
        <v>3293396</v>
      </c>
      <c r="W31" s="80"/>
      <c r="X31" s="80">
        <f t="shared" si="8"/>
        <v>3293396</v>
      </c>
      <c r="Y31" s="80"/>
      <c r="Z31" s="80"/>
      <c r="AA31" s="80"/>
      <c r="AB31" s="80"/>
      <c r="AC31" s="80"/>
      <c r="AD31" s="80"/>
      <c r="AE31" s="80"/>
      <c r="AF31" s="80"/>
      <c r="AG31" s="80"/>
    </row>
    <row r="32" spans="1:33" s="81" customFormat="1" ht="22.5" customHeight="1">
      <c r="A32" s="92" t="s">
        <v>21</v>
      </c>
      <c r="B32" s="61"/>
      <c r="C32" s="76" t="s">
        <v>36</v>
      </c>
      <c r="D32" s="61"/>
      <c r="E32" s="77">
        <v>16030</v>
      </c>
      <c r="F32" s="77">
        <v>49896</v>
      </c>
      <c r="G32" s="77">
        <v>15745</v>
      </c>
      <c r="H32" s="77">
        <v>60839</v>
      </c>
      <c r="I32" s="77">
        <v>49422</v>
      </c>
      <c r="J32" s="77">
        <v>121953</v>
      </c>
      <c r="K32" s="77">
        <v>17641</v>
      </c>
      <c r="L32" s="77">
        <v>27811</v>
      </c>
      <c r="M32" s="77">
        <v>9335</v>
      </c>
      <c r="N32" s="77">
        <v>48385</v>
      </c>
      <c r="O32" s="77">
        <v>123920</v>
      </c>
      <c r="P32" s="77">
        <v>17228</v>
      </c>
      <c r="Q32" s="77">
        <v>64418</v>
      </c>
      <c r="R32" s="77">
        <v>12590</v>
      </c>
      <c r="S32" s="77">
        <v>58533</v>
      </c>
      <c r="T32" s="77">
        <f t="shared" si="10"/>
        <v>693746</v>
      </c>
      <c r="U32" s="80"/>
      <c r="V32" s="79">
        <f t="shared" si="2"/>
        <v>622623</v>
      </c>
      <c r="W32" s="80"/>
      <c r="X32" s="80">
        <f t="shared" si="8"/>
        <v>622623</v>
      </c>
      <c r="Y32" s="80"/>
      <c r="Z32" s="80"/>
      <c r="AA32" s="80"/>
      <c r="AB32" s="80"/>
      <c r="AC32" s="80"/>
      <c r="AD32" s="80"/>
      <c r="AE32" s="80"/>
      <c r="AF32" s="80"/>
      <c r="AG32" s="80"/>
    </row>
    <row r="33" spans="1:33" s="81" customFormat="1" ht="22.5" customHeight="1">
      <c r="A33" s="92" t="s">
        <v>23</v>
      </c>
      <c r="B33" s="61"/>
      <c r="C33" s="76" t="s">
        <v>35</v>
      </c>
      <c r="D33" s="61"/>
      <c r="E33" s="77">
        <v>28066</v>
      </c>
      <c r="F33" s="77">
        <v>22494</v>
      </c>
      <c r="G33" s="77">
        <v>117862</v>
      </c>
      <c r="H33" s="77">
        <v>46533</v>
      </c>
      <c r="I33" s="77">
        <v>79437</v>
      </c>
      <c r="J33" s="77">
        <v>427637</v>
      </c>
      <c r="K33" s="77">
        <v>29081</v>
      </c>
      <c r="L33" s="77">
        <v>22165</v>
      </c>
      <c r="M33" s="77">
        <v>26050</v>
      </c>
      <c r="N33" s="77">
        <v>85620</v>
      </c>
      <c r="O33" s="77">
        <v>718143</v>
      </c>
      <c r="P33" s="77">
        <v>17660</v>
      </c>
      <c r="Q33" s="77">
        <v>211410</v>
      </c>
      <c r="R33" s="77">
        <v>14160</v>
      </c>
      <c r="S33" s="77">
        <v>46746</v>
      </c>
      <c r="T33" s="77">
        <f t="shared" si="10"/>
        <v>1893064</v>
      </c>
      <c r="U33" s="80"/>
      <c r="V33" s="79">
        <f t="shared" si="2"/>
        <v>1832158</v>
      </c>
      <c r="W33" s="80"/>
      <c r="X33" s="80">
        <f t="shared" si="8"/>
        <v>1832158</v>
      </c>
      <c r="Y33" s="80"/>
      <c r="Z33" s="80"/>
      <c r="AA33" s="80"/>
      <c r="AB33" s="80"/>
      <c r="AC33" s="80"/>
      <c r="AD33" s="80"/>
      <c r="AE33" s="80"/>
      <c r="AF33" s="80"/>
      <c r="AG33" s="80"/>
    </row>
    <row r="34" spans="1:33" s="81" customFormat="1" ht="22.5" customHeight="1">
      <c r="A34" s="92" t="s">
        <v>96</v>
      </c>
      <c r="B34" s="61"/>
      <c r="C34" s="76" t="s">
        <v>97</v>
      </c>
      <c r="D34" s="61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>
        <f t="shared" si="10"/>
        <v>0</v>
      </c>
      <c r="U34" s="80"/>
      <c r="V34" s="79"/>
      <c r="W34" s="80"/>
      <c r="X34" s="80">
        <f t="shared" si="8"/>
        <v>0</v>
      </c>
      <c r="Y34" s="80"/>
      <c r="Z34" s="80"/>
      <c r="AA34" s="80"/>
      <c r="AB34" s="80"/>
      <c r="AC34" s="80"/>
      <c r="AD34" s="80"/>
      <c r="AE34" s="80"/>
      <c r="AF34" s="80"/>
      <c r="AG34" s="80"/>
    </row>
    <row r="35" spans="1:33" s="81" customFormat="1" ht="22.5" customHeight="1">
      <c r="A35" s="93">
        <v>30</v>
      </c>
      <c r="B35" s="94"/>
      <c r="C35" s="95" t="s">
        <v>100</v>
      </c>
      <c r="D35" s="61"/>
      <c r="E35" s="96"/>
      <c r="F35" s="96"/>
      <c r="G35" s="96"/>
      <c r="H35" s="96">
        <v>1494539</v>
      </c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77">
        <f t="shared" si="10"/>
        <v>1494539</v>
      </c>
      <c r="U35" s="80"/>
      <c r="V35" s="79">
        <f t="shared" si="2"/>
        <v>1494539</v>
      </c>
      <c r="W35" s="80"/>
      <c r="X35" s="80">
        <f t="shared" si="8"/>
        <v>1494539</v>
      </c>
      <c r="Y35" s="80"/>
      <c r="Z35" s="80"/>
      <c r="AA35" s="80"/>
      <c r="AB35" s="80"/>
      <c r="AC35" s="80"/>
      <c r="AD35" s="80"/>
      <c r="AE35" s="80"/>
      <c r="AF35" s="80"/>
      <c r="AG35" s="80"/>
    </row>
    <row r="36" spans="1:33" ht="22.5" customHeight="1">
      <c r="A36" s="93" t="s">
        <v>77</v>
      </c>
      <c r="B36" s="94"/>
      <c r="C36" s="95" t="s">
        <v>15</v>
      </c>
      <c r="D36" s="61"/>
      <c r="E36" s="96">
        <f aca="true" t="shared" si="11" ref="E36:O36">SUM(E37,E38,E39)</f>
        <v>60619</v>
      </c>
      <c r="F36" s="96">
        <f t="shared" si="11"/>
        <v>0</v>
      </c>
      <c r="G36" s="96">
        <f t="shared" si="11"/>
        <v>0</v>
      </c>
      <c r="H36" s="96">
        <f t="shared" si="11"/>
        <v>11904427</v>
      </c>
      <c r="I36" s="96">
        <f t="shared" si="11"/>
        <v>140801596</v>
      </c>
      <c r="J36" s="96">
        <f t="shared" si="11"/>
        <v>1067186833</v>
      </c>
      <c r="K36" s="96">
        <f t="shared" si="11"/>
        <v>73670723</v>
      </c>
      <c r="L36" s="96">
        <f t="shared" si="11"/>
        <v>60144148</v>
      </c>
      <c r="M36" s="96">
        <f t="shared" si="11"/>
        <v>204414</v>
      </c>
      <c r="N36" s="96">
        <f t="shared" si="11"/>
        <v>160995572</v>
      </c>
      <c r="O36" s="96">
        <f t="shared" si="11"/>
        <v>0</v>
      </c>
      <c r="P36" s="96">
        <f>SUM(P37,P38,P39)</f>
        <v>463672514</v>
      </c>
      <c r="Q36" s="96">
        <f>SUM(Q37,Q38,Q39)</f>
        <v>5224853</v>
      </c>
      <c r="R36" s="96">
        <f>SUM(R37,R38,R39)</f>
        <v>134564</v>
      </c>
      <c r="S36" s="96">
        <f>SUM(S37,S38,S39)</f>
        <v>102250</v>
      </c>
      <c r="T36" s="97">
        <f>SUM(T37,T38,T39)</f>
        <v>1984102513</v>
      </c>
      <c r="U36" s="98"/>
      <c r="V36" s="82">
        <f t="shared" si="2"/>
        <v>1983865699</v>
      </c>
      <c r="W36" s="83" t="e">
        <f>+#REF!</f>
        <v>#REF!</v>
      </c>
      <c r="X36" s="80" t="e">
        <f t="shared" si="8"/>
        <v>#REF!</v>
      </c>
      <c r="Y36" s="99"/>
      <c r="Z36" s="98"/>
      <c r="AA36" s="98"/>
      <c r="AB36" s="98"/>
      <c r="AC36" s="98"/>
      <c r="AD36" s="98"/>
      <c r="AE36" s="98"/>
      <c r="AF36" s="98"/>
      <c r="AG36" s="98"/>
    </row>
    <row r="37" spans="1:33" s="81" customFormat="1" ht="22.5" customHeight="1">
      <c r="A37" s="92" t="s">
        <v>20</v>
      </c>
      <c r="B37" s="61"/>
      <c r="C37" s="76" t="s">
        <v>42</v>
      </c>
      <c r="D37" s="61"/>
      <c r="E37" s="77">
        <v>60619</v>
      </c>
      <c r="F37" s="77"/>
      <c r="G37" s="77"/>
      <c r="H37" s="77">
        <v>480008</v>
      </c>
      <c r="I37" s="77">
        <v>598374</v>
      </c>
      <c r="J37" s="77">
        <v>2594203</v>
      </c>
      <c r="K37" s="77">
        <v>163017</v>
      </c>
      <c r="L37" s="77">
        <v>1310341</v>
      </c>
      <c r="M37" s="77">
        <v>204414</v>
      </c>
      <c r="N37" s="77"/>
      <c r="O37" s="77"/>
      <c r="P37" s="77"/>
      <c r="Q37" s="77">
        <v>1606458</v>
      </c>
      <c r="R37" s="77"/>
      <c r="S37" s="77"/>
      <c r="T37" s="77">
        <f aca="true" t="shared" si="12" ref="T37:T43">SUM(E37:S37)</f>
        <v>7017434</v>
      </c>
      <c r="U37" s="80"/>
      <c r="V37" s="79">
        <f t="shared" si="2"/>
        <v>7017434</v>
      </c>
      <c r="W37" s="80"/>
      <c r="X37" s="80">
        <f t="shared" si="8"/>
        <v>7017434</v>
      </c>
      <c r="Y37" s="80"/>
      <c r="Z37" s="80"/>
      <c r="AA37" s="80"/>
      <c r="AB37" s="80"/>
      <c r="AC37" s="80"/>
      <c r="AD37" s="80"/>
      <c r="AE37" s="80"/>
      <c r="AF37" s="80"/>
      <c r="AG37" s="80"/>
    </row>
    <row r="38" spans="1:33" s="81" customFormat="1" ht="22.5" customHeight="1">
      <c r="A38" s="92" t="s">
        <v>39</v>
      </c>
      <c r="B38" s="61"/>
      <c r="C38" s="76" t="s">
        <v>43</v>
      </c>
      <c r="D38" s="61"/>
      <c r="E38" s="77"/>
      <c r="F38" s="77"/>
      <c r="G38" s="77"/>
      <c r="H38" s="77">
        <v>11424419</v>
      </c>
      <c r="I38" s="77">
        <f>133319905+6883317</f>
        <v>140203222</v>
      </c>
      <c r="J38" s="77">
        <v>1064592630</v>
      </c>
      <c r="K38" s="77">
        <v>73507706</v>
      </c>
      <c r="L38" s="77">
        <v>58833807</v>
      </c>
      <c r="M38" s="77"/>
      <c r="N38" s="77">
        <v>160995572</v>
      </c>
      <c r="O38" s="77"/>
      <c r="P38" s="77">
        <f>470555831-6883317</f>
        <v>463672514</v>
      </c>
      <c r="Q38" s="77">
        <v>3618395</v>
      </c>
      <c r="R38" s="77">
        <v>134564</v>
      </c>
      <c r="S38" s="77">
        <v>102250</v>
      </c>
      <c r="T38" s="77">
        <f t="shared" si="12"/>
        <v>1977085079</v>
      </c>
      <c r="U38" s="80"/>
      <c r="V38" s="79">
        <f t="shared" si="2"/>
        <v>1976848265</v>
      </c>
      <c r="W38" s="80"/>
      <c r="X38" s="80">
        <f t="shared" si="8"/>
        <v>1976848265</v>
      </c>
      <c r="Y38" s="80"/>
      <c r="Z38" s="80"/>
      <c r="AA38" s="80"/>
      <c r="AB38" s="80"/>
      <c r="AC38" s="80"/>
      <c r="AD38" s="80"/>
      <c r="AE38" s="80"/>
      <c r="AF38" s="80"/>
      <c r="AG38" s="80"/>
    </row>
    <row r="39" spans="1:33" s="81" customFormat="1" ht="22.5" customHeight="1">
      <c r="A39" s="92" t="s">
        <v>31</v>
      </c>
      <c r="B39" s="61"/>
      <c r="C39" s="76" t="s">
        <v>101</v>
      </c>
      <c r="D39" s="61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>
        <f t="shared" si="12"/>
        <v>0</v>
      </c>
      <c r="U39" s="80"/>
      <c r="V39" s="79">
        <f t="shared" si="2"/>
        <v>0</v>
      </c>
      <c r="W39" s="80"/>
      <c r="X39" s="80">
        <f t="shared" si="8"/>
        <v>0</v>
      </c>
      <c r="Y39" s="80"/>
      <c r="Z39" s="80"/>
      <c r="AA39" s="80"/>
      <c r="AB39" s="80"/>
      <c r="AC39" s="80"/>
      <c r="AD39" s="80"/>
      <c r="AE39" s="80"/>
      <c r="AF39" s="80"/>
      <c r="AG39" s="80"/>
    </row>
    <row r="40" spans="1:33" s="81" customFormat="1" ht="22.5" customHeight="1">
      <c r="A40" s="75" t="s">
        <v>16</v>
      </c>
      <c r="B40" s="61"/>
      <c r="C40" s="76" t="s">
        <v>40</v>
      </c>
      <c r="D40" s="61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>
        <f t="shared" si="12"/>
        <v>0</v>
      </c>
      <c r="U40" s="80"/>
      <c r="V40" s="79">
        <f t="shared" si="2"/>
        <v>0</v>
      </c>
      <c r="W40" s="80"/>
      <c r="X40" s="80">
        <f t="shared" si="8"/>
        <v>0</v>
      </c>
      <c r="Y40" s="80"/>
      <c r="Z40" s="80"/>
      <c r="AA40" s="80"/>
      <c r="AB40" s="80"/>
      <c r="AC40" s="80"/>
      <c r="AD40" s="80"/>
      <c r="AE40" s="80"/>
      <c r="AF40" s="80"/>
      <c r="AG40" s="80"/>
    </row>
    <row r="41" spans="1:33" s="81" customFormat="1" ht="22.5" customHeight="1">
      <c r="A41" s="75" t="s">
        <v>17</v>
      </c>
      <c r="B41" s="61"/>
      <c r="C41" s="76" t="s">
        <v>18</v>
      </c>
      <c r="D41" s="61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>
        <v>393501528</v>
      </c>
      <c r="Q41" s="77"/>
      <c r="R41" s="77"/>
      <c r="S41" s="77"/>
      <c r="T41" s="77">
        <f t="shared" si="12"/>
        <v>393501528</v>
      </c>
      <c r="U41" s="80"/>
      <c r="V41" s="79">
        <f t="shared" si="2"/>
        <v>393501528</v>
      </c>
      <c r="W41" s="80"/>
      <c r="X41" s="80">
        <f t="shared" si="8"/>
        <v>393501528</v>
      </c>
      <c r="Y41" s="80"/>
      <c r="Z41" s="80"/>
      <c r="AA41" s="80"/>
      <c r="AB41" s="80"/>
      <c r="AC41" s="80"/>
      <c r="AD41" s="80"/>
      <c r="AE41" s="80"/>
      <c r="AF41" s="80"/>
      <c r="AG41" s="80"/>
    </row>
    <row r="42" spans="1:33" s="81" customFormat="1" ht="22.5" customHeight="1">
      <c r="A42" s="75" t="s">
        <v>78</v>
      </c>
      <c r="B42" s="61"/>
      <c r="C42" s="76" t="s">
        <v>41</v>
      </c>
      <c r="D42" s="61"/>
      <c r="E42" s="77">
        <v>132890</v>
      </c>
      <c r="F42" s="77">
        <v>34230</v>
      </c>
      <c r="G42" s="77">
        <v>76670</v>
      </c>
      <c r="H42" s="77">
        <v>1765463</v>
      </c>
      <c r="I42" s="77">
        <v>22887375</v>
      </c>
      <c r="J42" s="77">
        <v>79095723</v>
      </c>
      <c r="K42" s="77">
        <v>5430410</v>
      </c>
      <c r="L42" s="77">
        <v>10590248</v>
      </c>
      <c r="M42" s="77">
        <v>104573</v>
      </c>
      <c r="N42" s="77">
        <v>20275110</v>
      </c>
      <c r="O42" s="77">
        <v>1253480</v>
      </c>
      <c r="P42" s="77">
        <v>23591208</v>
      </c>
      <c r="Q42" s="77">
        <v>1937770</v>
      </c>
      <c r="R42" s="77">
        <v>45228</v>
      </c>
      <c r="S42" s="77">
        <v>1000</v>
      </c>
      <c r="T42" s="77">
        <f t="shared" si="12"/>
        <v>167221378</v>
      </c>
      <c r="U42" s="80"/>
      <c r="V42" s="79">
        <f t="shared" si="2"/>
        <v>167175150</v>
      </c>
      <c r="W42" s="80"/>
      <c r="X42" s="80">
        <f t="shared" si="8"/>
        <v>167175150</v>
      </c>
      <c r="Y42" s="80"/>
      <c r="Z42" s="80"/>
      <c r="AA42" s="80"/>
      <c r="AB42" s="80"/>
      <c r="AC42" s="80"/>
      <c r="AD42" s="80"/>
      <c r="AE42" s="80"/>
      <c r="AF42" s="80"/>
      <c r="AG42" s="80"/>
    </row>
    <row r="43" spans="1:33" s="81" customFormat="1" ht="22.5" customHeight="1">
      <c r="A43" s="93" t="s">
        <v>79</v>
      </c>
      <c r="B43" s="94"/>
      <c r="C43" s="95" t="s">
        <v>19</v>
      </c>
      <c r="D43" s="61"/>
      <c r="E43" s="96">
        <v>5000</v>
      </c>
      <c r="F43" s="96">
        <v>2000</v>
      </c>
      <c r="G43" s="96">
        <v>3000</v>
      </c>
      <c r="H43" s="96">
        <v>10000</v>
      </c>
      <c r="I43" s="96">
        <v>10000</v>
      </c>
      <c r="J43" s="96">
        <v>100000</v>
      </c>
      <c r="K43" s="96">
        <v>10000</v>
      </c>
      <c r="L43" s="96">
        <v>10000</v>
      </c>
      <c r="M43" s="96">
        <v>10000</v>
      </c>
      <c r="N43" s="96">
        <v>10000</v>
      </c>
      <c r="O43" s="96">
        <v>10000</v>
      </c>
      <c r="P43" s="96">
        <v>9999</v>
      </c>
      <c r="Q43" s="96">
        <v>10000</v>
      </c>
      <c r="R43" s="96">
        <v>5000</v>
      </c>
      <c r="S43" s="96">
        <v>10000</v>
      </c>
      <c r="T43" s="96">
        <f t="shared" si="12"/>
        <v>214999</v>
      </c>
      <c r="U43" s="80"/>
      <c r="V43" s="79">
        <f t="shared" si="2"/>
        <v>199999</v>
      </c>
      <c r="W43" s="80"/>
      <c r="X43" s="80">
        <f t="shared" si="8"/>
        <v>199999</v>
      </c>
      <c r="Y43" s="80"/>
      <c r="Z43" s="80"/>
      <c r="AA43" s="80"/>
      <c r="AB43" s="80"/>
      <c r="AC43" s="80"/>
      <c r="AD43" s="80"/>
      <c r="AE43" s="80"/>
      <c r="AF43" s="80"/>
      <c r="AG43" s="80"/>
    </row>
    <row r="44" spans="1:33" ht="25.5" customHeight="1">
      <c r="A44" s="56"/>
      <c r="B44" s="56"/>
      <c r="C44" s="56"/>
      <c r="D44" s="56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1"/>
      <c r="U44" s="98"/>
      <c r="V44" s="98"/>
      <c r="W44" s="79"/>
      <c r="X44" s="98"/>
      <c r="Y44" s="98"/>
      <c r="Z44" s="98"/>
      <c r="AA44" s="98"/>
      <c r="AB44" s="98"/>
      <c r="AC44" s="98"/>
      <c r="AD44" s="98"/>
      <c r="AE44" s="98"/>
      <c r="AF44" s="98"/>
      <c r="AG44" s="98"/>
    </row>
    <row r="45" spans="5:33" ht="18" customHeight="1" hidden="1"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>
        <f>+R3-R19</f>
        <v>0</v>
      </c>
      <c r="S45" s="102">
        <f>+S3-S19</f>
        <v>0</v>
      </c>
      <c r="T45" s="103">
        <f>+T3-T19</f>
        <v>0</v>
      </c>
      <c r="U45" s="103">
        <f>+U3-U19</f>
        <v>0</v>
      </c>
      <c r="V45" s="103">
        <f>+V3-V19</f>
        <v>0</v>
      </c>
      <c r="W45" s="79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5:33" ht="18" customHeight="1"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3"/>
      <c r="U46" s="98"/>
      <c r="V46" s="98"/>
      <c r="W46" s="79"/>
      <c r="X46" s="98"/>
      <c r="Y46" s="98"/>
      <c r="Z46" s="98"/>
      <c r="AA46" s="98"/>
      <c r="AB46" s="98"/>
      <c r="AC46" s="98"/>
      <c r="AD46" s="98"/>
      <c r="AE46" s="98"/>
      <c r="AF46" s="98"/>
      <c r="AG46" s="98"/>
    </row>
    <row r="47" spans="5:33" ht="18" customHeight="1"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3"/>
      <c r="U47" s="98"/>
      <c r="V47" s="98"/>
      <c r="W47" s="79"/>
      <c r="X47" s="98"/>
      <c r="Y47" s="98"/>
      <c r="Z47" s="98"/>
      <c r="AA47" s="98"/>
      <c r="AB47" s="98"/>
      <c r="AC47" s="98"/>
      <c r="AD47" s="98"/>
      <c r="AE47" s="98"/>
      <c r="AF47" s="98"/>
      <c r="AG47" s="98"/>
    </row>
    <row r="48" spans="5:33" ht="18" customHeight="1"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3"/>
      <c r="U48" s="98"/>
      <c r="V48" s="98"/>
      <c r="W48" s="79"/>
      <c r="X48" s="98"/>
      <c r="Y48" s="98"/>
      <c r="Z48" s="98"/>
      <c r="AA48" s="98"/>
      <c r="AB48" s="98"/>
      <c r="AC48" s="98"/>
      <c r="AD48" s="98"/>
      <c r="AE48" s="98"/>
      <c r="AF48" s="98"/>
      <c r="AG48" s="98"/>
    </row>
    <row r="49" spans="5:33" ht="18" customHeight="1"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3"/>
      <c r="U49" s="98"/>
      <c r="V49" s="98"/>
      <c r="W49" s="79"/>
      <c r="X49" s="98"/>
      <c r="Y49" s="98"/>
      <c r="Z49" s="98"/>
      <c r="AA49" s="98"/>
      <c r="AB49" s="98"/>
      <c r="AC49" s="98"/>
      <c r="AD49" s="98"/>
      <c r="AE49" s="98"/>
      <c r="AF49" s="98"/>
      <c r="AG49" s="98"/>
    </row>
    <row r="50" spans="5:33" ht="18" customHeight="1"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98"/>
      <c r="U50" s="98"/>
      <c r="V50" s="98"/>
      <c r="W50" s="79"/>
      <c r="X50" s="98"/>
      <c r="Y50" s="98"/>
      <c r="Z50" s="98"/>
      <c r="AA50" s="98"/>
      <c r="AB50" s="98"/>
      <c r="AC50" s="98"/>
      <c r="AD50" s="98"/>
      <c r="AE50" s="98"/>
      <c r="AF50" s="98"/>
      <c r="AG50" s="98"/>
    </row>
    <row r="51" spans="5:33" ht="18" customHeight="1"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98"/>
      <c r="U51" s="98"/>
      <c r="V51" s="98"/>
      <c r="W51" s="79"/>
      <c r="X51" s="98"/>
      <c r="Y51" s="98"/>
      <c r="Z51" s="98"/>
      <c r="AA51" s="98"/>
      <c r="AB51" s="98"/>
      <c r="AC51" s="98"/>
      <c r="AD51" s="98"/>
      <c r="AE51" s="98"/>
      <c r="AF51" s="98"/>
      <c r="AG51" s="98"/>
    </row>
    <row r="52" spans="5:33" ht="18" customHeight="1"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98"/>
      <c r="U52" s="98"/>
      <c r="V52" s="98"/>
      <c r="W52" s="79"/>
      <c r="X52" s="98"/>
      <c r="Y52" s="98"/>
      <c r="Z52" s="98"/>
      <c r="AA52" s="98"/>
      <c r="AB52" s="98"/>
      <c r="AC52" s="98"/>
      <c r="AD52" s="98"/>
      <c r="AE52" s="98"/>
      <c r="AF52" s="98"/>
      <c r="AG52" s="98"/>
    </row>
    <row r="53" spans="5:33" ht="18" customHeight="1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98"/>
      <c r="U53" s="98"/>
      <c r="V53" s="98"/>
      <c r="W53" s="79"/>
      <c r="X53" s="98"/>
      <c r="Y53" s="98"/>
      <c r="Z53" s="98"/>
      <c r="AA53" s="98"/>
      <c r="AB53" s="98"/>
      <c r="AC53" s="98"/>
      <c r="AD53" s="98"/>
      <c r="AE53" s="98"/>
      <c r="AF53" s="98"/>
      <c r="AG53" s="98"/>
    </row>
    <row r="54" spans="5:33" ht="18" customHeight="1"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98"/>
      <c r="U54" s="98"/>
      <c r="V54" s="98"/>
      <c r="W54" s="79"/>
      <c r="X54" s="98"/>
      <c r="Y54" s="98"/>
      <c r="Z54" s="98"/>
      <c r="AA54" s="98"/>
      <c r="AB54" s="98"/>
      <c r="AC54" s="98"/>
      <c r="AD54" s="98"/>
      <c r="AE54" s="98"/>
      <c r="AF54" s="98"/>
      <c r="AG54" s="98"/>
    </row>
    <row r="55" spans="5:33" ht="18" customHeight="1"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98"/>
      <c r="U55" s="98"/>
      <c r="V55" s="98"/>
      <c r="W55" s="79"/>
      <c r="X55" s="98"/>
      <c r="Y55" s="98"/>
      <c r="Z55" s="98"/>
      <c r="AA55" s="98"/>
      <c r="AB55" s="98"/>
      <c r="AC55" s="98"/>
      <c r="AD55" s="98"/>
      <c r="AE55" s="98"/>
      <c r="AF55" s="98"/>
      <c r="AG55" s="98"/>
    </row>
    <row r="56" spans="5:33" ht="18" customHeight="1"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98"/>
      <c r="U56" s="98"/>
      <c r="V56" s="98"/>
      <c r="W56" s="79"/>
      <c r="X56" s="98"/>
      <c r="Y56" s="98"/>
      <c r="Z56" s="98"/>
      <c r="AA56" s="98"/>
      <c r="AB56" s="98"/>
      <c r="AC56" s="98"/>
      <c r="AD56" s="98"/>
      <c r="AE56" s="98"/>
      <c r="AF56" s="98"/>
      <c r="AG56" s="98"/>
    </row>
    <row r="57" spans="5:33" ht="18" customHeight="1"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98"/>
      <c r="U57" s="98"/>
      <c r="V57" s="98"/>
      <c r="W57" s="79"/>
      <c r="X57" s="98"/>
      <c r="Y57" s="98"/>
      <c r="Z57" s="98"/>
      <c r="AA57" s="98"/>
      <c r="AB57" s="98"/>
      <c r="AC57" s="98"/>
      <c r="AD57" s="98"/>
      <c r="AE57" s="98"/>
      <c r="AF57" s="98"/>
      <c r="AG57" s="98"/>
    </row>
    <row r="58" spans="5:33" ht="18" customHeight="1"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98"/>
      <c r="U58" s="98"/>
      <c r="V58" s="98"/>
      <c r="W58" s="79"/>
      <c r="X58" s="98"/>
      <c r="Y58" s="98"/>
      <c r="Z58" s="98"/>
      <c r="AA58" s="98"/>
      <c r="AB58" s="98"/>
      <c r="AC58" s="98"/>
      <c r="AD58" s="98"/>
      <c r="AE58" s="98"/>
      <c r="AF58" s="98"/>
      <c r="AG58" s="98"/>
    </row>
    <row r="59" spans="5:33" ht="18" customHeight="1"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98"/>
      <c r="U59" s="98"/>
      <c r="V59" s="98"/>
      <c r="W59" s="79"/>
      <c r="X59" s="98"/>
      <c r="Y59" s="98"/>
      <c r="Z59" s="98"/>
      <c r="AA59" s="98"/>
      <c r="AB59" s="98"/>
      <c r="AC59" s="98"/>
      <c r="AD59" s="98"/>
      <c r="AE59" s="98"/>
      <c r="AF59" s="98"/>
      <c r="AG59" s="98"/>
    </row>
    <row r="60" spans="5:33" ht="18" customHeight="1"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98"/>
      <c r="U60" s="98"/>
      <c r="V60" s="98"/>
      <c r="W60" s="79"/>
      <c r="X60" s="98"/>
      <c r="Y60" s="98"/>
      <c r="Z60" s="98"/>
      <c r="AA60" s="98"/>
      <c r="AB60" s="98"/>
      <c r="AC60" s="98"/>
      <c r="AD60" s="98"/>
      <c r="AE60" s="98"/>
      <c r="AF60" s="98"/>
      <c r="AG60" s="98"/>
    </row>
    <row r="61" spans="5:33" ht="18" customHeight="1"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98"/>
      <c r="U61" s="98"/>
      <c r="V61" s="98"/>
      <c r="W61" s="79"/>
      <c r="X61" s="98"/>
      <c r="Y61" s="98"/>
      <c r="Z61" s="98"/>
      <c r="AA61" s="98"/>
      <c r="AB61" s="98"/>
      <c r="AC61" s="98"/>
      <c r="AD61" s="98"/>
      <c r="AE61" s="98"/>
      <c r="AF61" s="98"/>
      <c r="AG61" s="98"/>
    </row>
    <row r="62" spans="5:33" ht="18" customHeight="1"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98"/>
      <c r="U62" s="98"/>
      <c r="V62" s="98"/>
      <c r="W62" s="79"/>
      <c r="X62" s="98"/>
      <c r="Y62" s="98"/>
      <c r="Z62" s="98"/>
      <c r="AA62" s="98"/>
      <c r="AB62" s="98"/>
      <c r="AC62" s="98"/>
      <c r="AD62" s="98"/>
      <c r="AE62" s="98"/>
      <c r="AF62" s="98"/>
      <c r="AG62" s="98"/>
    </row>
    <row r="63" spans="5:33" ht="18" customHeight="1"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98"/>
      <c r="U63" s="98"/>
      <c r="V63" s="98"/>
      <c r="W63" s="79"/>
      <c r="X63" s="98"/>
      <c r="Y63" s="98"/>
      <c r="Z63" s="98"/>
      <c r="AA63" s="98"/>
      <c r="AB63" s="98"/>
      <c r="AC63" s="98"/>
      <c r="AD63" s="98"/>
      <c r="AE63" s="98"/>
      <c r="AF63" s="98"/>
      <c r="AG63" s="98"/>
    </row>
    <row r="64" spans="5:33" ht="18" customHeight="1"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98"/>
      <c r="U64" s="98"/>
      <c r="V64" s="98"/>
      <c r="W64" s="79"/>
      <c r="X64" s="98"/>
      <c r="Y64" s="98"/>
      <c r="Z64" s="98"/>
      <c r="AA64" s="98"/>
      <c r="AB64" s="98"/>
      <c r="AC64" s="98"/>
      <c r="AD64" s="98"/>
      <c r="AE64" s="98"/>
      <c r="AF64" s="98"/>
      <c r="AG64" s="98"/>
    </row>
    <row r="65" spans="5:33" ht="18" customHeight="1"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98"/>
      <c r="U65" s="98"/>
      <c r="V65" s="98"/>
      <c r="W65" s="79"/>
      <c r="X65" s="98"/>
      <c r="Y65" s="98"/>
      <c r="Z65" s="98"/>
      <c r="AA65" s="98"/>
      <c r="AB65" s="98"/>
      <c r="AC65" s="98"/>
      <c r="AD65" s="98"/>
      <c r="AE65" s="98"/>
      <c r="AF65" s="98"/>
      <c r="AG65" s="98"/>
    </row>
    <row r="66" spans="5:33" ht="18" customHeight="1"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98"/>
      <c r="U66" s="98"/>
      <c r="V66" s="98"/>
      <c r="W66" s="79"/>
      <c r="X66" s="98"/>
      <c r="Y66" s="98"/>
      <c r="Z66" s="98"/>
      <c r="AA66" s="98"/>
      <c r="AB66" s="98"/>
      <c r="AC66" s="98"/>
      <c r="AD66" s="98"/>
      <c r="AE66" s="98"/>
      <c r="AF66" s="98"/>
      <c r="AG66" s="98"/>
    </row>
    <row r="67" spans="21:33" ht="18" customHeight="1">
      <c r="U67" s="98"/>
      <c r="V67" s="98"/>
      <c r="W67" s="79"/>
      <c r="X67" s="98"/>
      <c r="Y67" s="98"/>
      <c r="Z67" s="98"/>
      <c r="AA67" s="98"/>
      <c r="AB67" s="98"/>
      <c r="AC67" s="98"/>
      <c r="AD67" s="98"/>
      <c r="AE67" s="98"/>
      <c r="AF67" s="98"/>
      <c r="AG67" s="98"/>
    </row>
    <row r="68" spans="21:33" ht="18" customHeight="1">
      <c r="U68" s="98"/>
      <c r="V68" s="98"/>
      <c r="W68" s="79"/>
      <c r="X68" s="98"/>
      <c r="Y68" s="98"/>
      <c r="Z68" s="98"/>
      <c r="AA68" s="98"/>
      <c r="AB68" s="98"/>
      <c r="AC68" s="98"/>
      <c r="AD68" s="98"/>
      <c r="AE68" s="98"/>
      <c r="AF68" s="98"/>
      <c r="AG68" s="98"/>
    </row>
    <row r="69" spans="21:33" ht="18" customHeight="1">
      <c r="U69" s="98"/>
      <c r="V69" s="98"/>
      <c r="W69" s="79"/>
      <c r="X69" s="98"/>
      <c r="Y69" s="98"/>
      <c r="Z69" s="98"/>
      <c r="AA69" s="98"/>
      <c r="AB69" s="98"/>
      <c r="AC69" s="98"/>
      <c r="AD69" s="98"/>
      <c r="AE69" s="98"/>
      <c r="AF69" s="98"/>
      <c r="AG69" s="98"/>
    </row>
    <row r="70" spans="21:33" ht="18" customHeight="1">
      <c r="U70" s="98"/>
      <c r="V70" s="98"/>
      <c r="W70" s="79"/>
      <c r="X70" s="98"/>
      <c r="Y70" s="98"/>
      <c r="Z70" s="98"/>
      <c r="AA70" s="98"/>
      <c r="AB70" s="98"/>
      <c r="AC70" s="98"/>
      <c r="AD70" s="98"/>
      <c r="AE70" s="98"/>
      <c r="AF70" s="98"/>
      <c r="AG70" s="98"/>
    </row>
    <row r="71" spans="21:33" ht="18" customHeight="1">
      <c r="U71" s="98"/>
      <c r="V71" s="98"/>
      <c r="W71" s="79"/>
      <c r="X71" s="98"/>
      <c r="Y71" s="98"/>
      <c r="Z71" s="98"/>
      <c r="AA71" s="98"/>
      <c r="AB71" s="98"/>
      <c r="AC71" s="98"/>
      <c r="AD71" s="98"/>
      <c r="AE71" s="98"/>
      <c r="AF71" s="98"/>
      <c r="AG71" s="98"/>
    </row>
    <row r="72" spans="21:33" ht="18" customHeight="1">
      <c r="U72" s="98"/>
      <c r="V72" s="98"/>
      <c r="W72" s="79"/>
      <c r="X72" s="98"/>
      <c r="Y72" s="98"/>
      <c r="Z72" s="98"/>
      <c r="AA72" s="98"/>
      <c r="AB72" s="98"/>
      <c r="AC72" s="98"/>
      <c r="AD72" s="98"/>
      <c r="AE72" s="98"/>
      <c r="AF72" s="98"/>
      <c r="AG72" s="98"/>
    </row>
    <row r="73" spans="21:33" ht="18" customHeight="1">
      <c r="U73" s="98"/>
      <c r="V73" s="98"/>
      <c r="W73" s="79"/>
      <c r="X73" s="98"/>
      <c r="Y73" s="98"/>
      <c r="Z73" s="98"/>
      <c r="AA73" s="98"/>
      <c r="AB73" s="98"/>
      <c r="AC73" s="98"/>
      <c r="AD73" s="98"/>
      <c r="AE73" s="98"/>
      <c r="AF73" s="98"/>
      <c r="AG73" s="98"/>
    </row>
    <row r="74" spans="21:33" ht="18" customHeight="1">
      <c r="U74" s="98"/>
      <c r="V74" s="98"/>
      <c r="W74" s="79"/>
      <c r="X74" s="98"/>
      <c r="Y74" s="98"/>
      <c r="Z74" s="98"/>
      <c r="AA74" s="98"/>
      <c r="AB74" s="98"/>
      <c r="AC74" s="98"/>
      <c r="AD74" s="98"/>
      <c r="AE74" s="98"/>
      <c r="AF74" s="98"/>
      <c r="AG74" s="98"/>
    </row>
    <row r="75" spans="21:33" ht="18" customHeight="1">
      <c r="U75" s="98"/>
      <c r="V75" s="98"/>
      <c r="W75" s="79"/>
      <c r="X75" s="98"/>
      <c r="Y75" s="98"/>
      <c r="Z75" s="98"/>
      <c r="AA75" s="98"/>
      <c r="AB75" s="98"/>
      <c r="AC75" s="98"/>
      <c r="AD75" s="98"/>
      <c r="AE75" s="98"/>
      <c r="AF75" s="98"/>
      <c r="AG75" s="98"/>
    </row>
    <row r="76" spans="21:33" ht="18" customHeight="1">
      <c r="U76" s="98"/>
      <c r="V76" s="98"/>
      <c r="W76" s="79"/>
      <c r="X76" s="98"/>
      <c r="Y76" s="98"/>
      <c r="Z76" s="98"/>
      <c r="AA76" s="98"/>
      <c r="AB76" s="98"/>
      <c r="AC76" s="98"/>
      <c r="AD76" s="98"/>
      <c r="AE76" s="98"/>
      <c r="AF76" s="98"/>
      <c r="AG76" s="98"/>
    </row>
    <row r="77" spans="21:33" ht="18" customHeight="1">
      <c r="U77" s="98"/>
      <c r="V77" s="98"/>
      <c r="W77" s="79"/>
      <c r="X77" s="98"/>
      <c r="Y77" s="98"/>
      <c r="Z77" s="98"/>
      <c r="AA77" s="98"/>
      <c r="AB77" s="98"/>
      <c r="AC77" s="98"/>
      <c r="AD77" s="98"/>
      <c r="AE77" s="98"/>
      <c r="AF77" s="98"/>
      <c r="AG77" s="98"/>
    </row>
    <row r="78" spans="21:33" ht="18" customHeight="1">
      <c r="U78" s="98"/>
      <c r="V78" s="98"/>
      <c r="W78" s="79"/>
      <c r="X78" s="98"/>
      <c r="Y78" s="98"/>
      <c r="Z78" s="98"/>
      <c r="AA78" s="98"/>
      <c r="AB78" s="98"/>
      <c r="AC78" s="98"/>
      <c r="AD78" s="98"/>
      <c r="AE78" s="98"/>
      <c r="AF78" s="98"/>
      <c r="AG78" s="98"/>
    </row>
    <row r="79" spans="21:33" ht="18" customHeight="1">
      <c r="U79" s="98"/>
      <c r="V79" s="98"/>
      <c r="W79" s="79"/>
      <c r="X79" s="98"/>
      <c r="Y79" s="98"/>
      <c r="Z79" s="98"/>
      <c r="AA79" s="98"/>
      <c r="AB79" s="98"/>
      <c r="AC79" s="98"/>
      <c r="AD79" s="98"/>
      <c r="AE79" s="98"/>
      <c r="AF79" s="98"/>
      <c r="AG79" s="98"/>
    </row>
    <row r="80" spans="21:33" ht="18" customHeight="1">
      <c r="U80" s="98"/>
      <c r="V80" s="98"/>
      <c r="W80" s="79"/>
      <c r="X80" s="98"/>
      <c r="Y80" s="98"/>
      <c r="Z80" s="98"/>
      <c r="AA80" s="98"/>
      <c r="AB80" s="98"/>
      <c r="AC80" s="98"/>
      <c r="AD80" s="98"/>
      <c r="AE80" s="98"/>
      <c r="AF80" s="98"/>
      <c r="AG80" s="98"/>
    </row>
    <row r="81" spans="21:33" ht="18" customHeight="1">
      <c r="U81" s="98"/>
      <c r="V81" s="98"/>
      <c r="W81" s="79"/>
      <c r="X81" s="98"/>
      <c r="Y81" s="98"/>
      <c r="Z81" s="98"/>
      <c r="AA81" s="98"/>
      <c r="AB81" s="98"/>
      <c r="AC81" s="98"/>
      <c r="AD81" s="98"/>
      <c r="AE81" s="98"/>
      <c r="AF81" s="98"/>
      <c r="AG81" s="98"/>
    </row>
    <row r="82" spans="21:33" ht="18" customHeight="1">
      <c r="U82" s="98"/>
      <c r="V82" s="98"/>
      <c r="W82" s="79"/>
      <c r="X82" s="98"/>
      <c r="Y82" s="98"/>
      <c r="Z82" s="98"/>
      <c r="AA82" s="98"/>
      <c r="AB82" s="98"/>
      <c r="AC82" s="98"/>
      <c r="AD82" s="98"/>
      <c r="AE82" s="98"/>
      <c r="AF82" s="98"/>
      <c r="AG82" s="98"/>
    </row>
    <row r="83" spans="21:33" ht="18" customHeight="1">
      <c r="U83" s="98"/>
      <c r="V83" s="98"/>
      <c r="W83" s="79"/>
      <c r="X83" s="98"/>
      <c r="Y83" s="98"/>
      <c r="Z83" s="98"/>
      <c r="AA83" s="98"/>
      <c r="AB83" s="98"/>
      <c r="AC83" s="98"/>
      <c r="AD83" s="98"/>
      <c r="AE83" s="98"/>
      <c r="AF83" s="98"/>
      <c r="AG83" s="98"/>
    </row>
    <row r="84" spans="21:33" ht="18" customHeight="1">
      <c r="U84" s="98"/>
      <c r="V84" s="98"/>
      <c r="W84" s="79"/>
      <c r="X84" s="98"/>
      <c r="Y84" s="98"/>
      <c r="Z84" s="98"/>
      <c r="AA84" s="98"/>
      <c r="AB84" s="98"/>
      <c r="AC84" s="98"/>
      <c r="AD84" s="98"/>
      <c r="AE84" s="98"/>
      <c r="AF84" s="98"/>
      <c r="AG84" s="98"/>
    </row>
    <row r="85" spans="21:33" ht="18" customHeight="1">
      <c r="U85" s="98"/>
      <c r="V85" s="98"/>
      <c r="W85" s="79"/>
      <c r="X85" s="98"/>
      <c r="Y85" s="98"/>
      <c r="Z85" s="98"/>
      <c r="AA85" s="98"/>
      <c r="AB85" s="98"/>
      <c r="AC85" s="98"/>
      <c r="AD85" s="98"/>
      <c r="AE85" s="98"/>
      <c r="AF85" s="98"/>
      <c r="AG85" s="98"/>
    </row>
    <row r="86" spans="21:33" ht="18" customHeight="1">
      <c r="U86" s="98"/>
      <c r="V86" s="98"/>
      <c r="W86" s="79"/>
      <c r="X86" s="98"/>
      <c r="Y86" s="98"/>
      <c r="Z86" s="98"/>
      <c r="AA86" s="98"/>
      <c r="AB86" s="98"/>
      <c r="AC86" s="98"/>
      <c r="AD86" s="98"/>
      <c r="AE86" s="98"/>
      <c r="AF86" s="98"/>
      <c r="AG86" s="98"/>
    </row>
    <row r="87" spans="21:33" ht="18" customHeight="1">
      <c r="U87" s="98"/>
      <c r="V87" s="98"/>
      <c r="W87" s="79"/>
      <c r="X87" s="98"/>
      <c r="Y87" s="98"/>
      <c r="Z87" s="98"/>
      <c r="AA87" s="98"/>
      <c r="AB87" s="98"/>
      <c r="AC87" s="98"/>
      <c r="AD87" s="98"/>
      <c r="AE87" s="98"/>
      <c r="AF87" s="98"/>
      <c r="AG87" s="98"/>
    </row>
    <row r="88" spans="21:33" ht="18" customHeight="1">
      <c r="U88" s="98"/>
      <c r="V88" s="98"/>
      <c r="W88" s="79"/>
      <c r="X88" s="98"/>
      <c r="Y88" s="98"/>
      <c r="Z88" s="98"/>
      <c r="AA88" s="98"/>
      <c r="AB88" s="98"/>
      <c r="AC88" s="98"/>
      <c r="AD88" s="98"/>
      <c r="AE88" s="98"/>
      <c r="AF88" s="98"/>
      <c r="AG88" s="98"/>
    </row>
    <row r="89" spans="21:33" ht="18" customHeight="1">
      <c r="U89" s="98"/>
      <c r="V89" s="98"/>
      <c r="W89" s="79"/>
      <c r="X89" s="98"/>
      <c r="Y89" s="98"/>
      <c r="Z89" s="98"/>
      <c r="AA89" s="98"/>
      <c r="AB89" s="98"/>
      <c r="AC89" s="98"/>
      <c r="AD89" s="98"/>
      <c r="AE89" s="98"/>
      <c r="AF89" s="98"/>
      <c r="AG89" s="98"/>
    </row>
    <row r="90" spans="21:33" ht="18" customHeight="1">
      <c r="U90" s="98"/>
      <c r="V90" s="98"/>
      <c r="W90" s="79"/>
      <c r="X90" s="98"/>
      <c r="Y90" s="98"/>
      <c r="Z90" s="98"/>
      <c r="AA90" s="98"/>
      <c r="AB90" s="98"/>
      <c r="AC90" s="98"/>
      <c r="AD90" s="98"/>
      <c r="AE90" s="98"/>
      <c r="AF90" s="98"/>
      <c r="AG90" s="98"/>
    </row>
    <row r="91" spans="21:33" ht="18" customHeight="1">
      <c r="U91" s="98"/>
      <c r="V91" s="98"/>
      <c r="W91" s="79"/>
      <c r="X91" s="98"/>
      <c r="Y91" s="98"/>
      <c r="Z91" s="98"/>
      <c r="AA91" s="98"/>
      <c r="AB91" s="98"/>
      <c r="AC91" s="98"/>
      <c r="AD91" s="98"/>
      <c r="AE91" s="98"/>
      <c r="AF91" s="98"/>
      <c r="AG91" s="98"/>
    </row>
    <row r="92" spans="21:33" ht="18" customHeight="1">
      <c r="U92" s="98"/>
      <c r="V92" s="98"/>
      <c r="W92" s="79"/>
      <c r="X92" s="98"/>
      <c r="Y92" s="98"/>
      <c r="Z92" s="98"/>
      <c r="AA92" s="98"/>
      <c r="AB92" s="98"/>
      <c r="AC92" s="98"/>
      <c r="AD92" s="98"/>
      <c r="AE92" s="98"/>
      <c r="AF92" s="98"/>
      <c r="AG92" s="98"/>
    </row>
    <row r="93" spans="21:33" ht="18" customHeight="1">
      <c r="U93" s="98"/>
      <c r="V93" s="98"/>
      <c r="W93" s="79"/>
      <c r="X93" s="98"/>
      <c r="Y93" s="98"/>
      <c r="Z93" s="98"/>
      <c r="AA93" s="98"/>
      <c r="AB93" s="98"/>
      <c r="AC93" s="98"/>
      <c r="AD93" s="98"/>
      <c r="AE93" s="98"/>
      <c r="AF93" s="98"/>
      <c r="AG93" s="98"/>
    </row>
    <row r="94" spans="21:33" ht="18" customHeight="1">
      <c r="U94" s="98"/>
      <c r="V94" s="98"/>
      <c r="W94" s="79"/>
      <c r="X94" s="98"/>
      <c r="Y94" s="98"/>
      <c r="Z94" s="98"/>
      <c r="AA94" s="98"/>
      <c r="AB94" s="98"/>
      <c r="AC94" s="98"/>
      <c r="AD94" s="98"/>
      <c r="AE94" s="98"/>
      <c r="AF94" s="98"/>
      <c r="AG94" s="98"/>
    </row>
    <row r="95" spans="21:33" ht="18" customHeight="1">
      <c r="U95" s="98"/>
      <c r="V95" s="98"/>
      <c r="W95" s="79"/>
      <c r="X95" s="98"/>
      <c r="Y95" s="98"/>
      <c r="Z95" s="98"/>
      <c r="AA95" s="98"/>
      <c r="AB95" s="98"/>
      <c r="AC95" s="98"/>
      <c r="AD95" s="98"/>
      <c r="AE95" s="98"/>
      <c r="AF95" s="98"/>
      <c r="AG95" s="98"/>
    </row>
    <row r="96" spans="21:33" ht="18" customHeight="1">
      <c r="U96" s="98"/>
      <c r="V96" s="98"/>
      <c r="W96" s="79"/>
      <c r="X96" s="98"/>
      <c r="Y96" s="98"/>
      <c r="Z96" s="98"/>
      <c r="AA96" s="98"/>
      <c r="AB96" s="98"/>
      <c r="AC96" s="98"/>
      <c r="AD96" s="98"/>
      <c r="AE96" s="98"/>
      <c r="AF96" s="98"/>
      <c r="AG96" s="98"/>
    </row>
    <row r="97" spans="21:33" ht="18" customHeight="1">
      <c r="U97" s="98"/>
      <c r="V97" s="98"/>
      <c r="W97" s="79"/>
      <c r="X97" s="98"/>
      <c r="Y97" s="98"/>
      <c r="Z97" s="98"/>
      <c r="AA97" s="98"/>
      <c r="AB97" s="98"/>
      <c r="AC97" s="98"/>
      <c r="AD97" s="98"/>
      <c r="AE97" s="98"/>
      <c r="AF97" s="98"/>
      <c r="AG97" s="98"/>
    </row>
    <row r="98" spans="21:33" ht="18" customHeight="1">
      <c r="U98" s="98"/>
      <c r="V98" s="98"/>
      <c r="W98" s="79"/>
      <c r="X98" s="98"/>
      <c r="Y98" s="98"/>
      <c r="Z98" s="98"/>
      <c r="AA98" s="98"/>
      <c r="AB98" s="98"/>
      <c r="AC98" s="98"/>
      <c r="AD98" s="98"/>
      <c r="AE98" s="98"/>
      <c r="AF98" s="98"/>
      <c r="AG98" s="98"/>
    </row>
  </sheetData>
  <sheetProtection/>
  <printOptions/>
  <pageMargins left="0.35433070866141736" right="0.15748031496062992" top="0.7086614173228347" bottom="0.35433070866141736" header="0.31496062992125984" footer="0.31496062992125984"/>
  <pageSetup horizontalDpi="600" verticalDpi="600" orientation="landscape" paperSize="122" scale="43" r:id="rId2"/>
  <headerFooter>
    <oddHeader>&amp;L&amp;G&amp;C
&amp;"Verdana,Negrita"PRESUPUESTO VIGENTE MOP 2021 AL MES DE MAYO (FONDOS SECTORIALES)    
(Miles de $ 2021)    &amp;"Courier,Normal"
</oddHeader>
    <oddFooter>&amp;L&amp;G&amp;R&amp;P</oddFooter>
  </headerFooter>
  <colBreaks count="1" manualBreakCount="1">
    <brk id="20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E106"/>
  <sheetViews>
    <sheetView tabSelected="1" view="pageLayout" zoomScaleNormal="70" workbookViewId="0" topLeftCell="A1">
      <selection activeCell="A1" sqref="A1"/>
    </sheetView>
  </sheetViews>
  <sheetFormatPr defaultColWidth="9.625" defaultRowHeight="18" customHeight="1"/>
  <cols>
    <col min="1" max="1" width="7.25390625" style="59" customWidth="1"/>
    <col min="2" max="2" width="0.875" style="59" customWidth="1"/>
    <col min="3" max="3" width="37.25390625" style="59" customWidth="1"/>
    <col min="4" max="4" width="0.875" style="59" customWidth="1"/>
    <col min="5" max="5" width="13.50390625" style="59" customWidth="1"/>
    <col min="6" max="7" width="13.25390625" style="59" customWidth="1"/>
    <col min="8" max="8" width="14.50390625" style="59" customWidth="1"/>
    <col min="9" max="9" width="16.00390625" style="59" customWidth="1"/>
    <col min="10" max="10" width="18.125" style="59" customWidth="1"/>
    <col min="11" max="11" width="15.00390625" style="59" customWidth="1"/>
    <col min="12" max="12" width="14.625" style="59" customWidth="1"/>
    <col min="13" max="13" width="15.875" style="59" customWidth="1"/>
    <col min="14" max="14" width="16.375" style="59" customWidth="1"/>
    <col min="15" max="15" width="14.625" style="59" customWidth="1"/>
    <col min="16" max="16" width="16.375" style="59" customWidth="1"/>
    <col min="17" max="17" width="15.00390625" style="59" customWidth="1"/>
    <col min="18" max="18" width="13.125" style="59" customWidth="1"/>
    <col min="19" max="19" width="15.00390625" style="59" customWidth="1"/>
    <col min="20" max="20" width="18.125" style="58" customWidth="1"/>
    <col min="21" max="21" width="2.50390625" style="58" hidden="1" customWidth="1"/>
    <col min="22" max="22" width="20.75390625" style="58" hidden="1" customWidth="1"/>
    <col min="23" max="23" width="9.625" style="58" hidden="1" customWidth="1"/>
    <col min="24" max="24" width="16.75390625" style="58" hidden="1" customWidth="1"/>
    <col min="25" max="25" width="17.625" style="58" hidden="1" customWidth="1"/>
    <col min="26" max="27" width="9.625" style="58" hidden="1" customWidth="1"/>
    <col min="28" max="28" width="14.125" style="58" hidden="1" customWidth="1"/>
    <col min="29" max="29" width="10.875" style="58" bestFit="1" customWidth="1"/>
    <col min="30" max="16384" width="9.625" style="58" customWidth="1"/>
  </cols>
  <sheetData>
    <row r="1" spans="3:17" ht="18" customHeight="1">
      <c r="C1" s="106">
        <v>1000</v>
      </c>
      <c r="O1" s="60"/>
      <c r="P1" s="60"/>
      <c r="Q1" s="60"/>
    </row>
    <row r="2" spans="1:22" s="59" customFormat="1" ht="18" customHeight="1">
      <c r="A2" s="104"/>
      <c r="D2" s="81"/>
      <c r="E2" s="107" t="s">
        <v>53</v>
      </c>
      <c r="F2" s="107" t="s">
        <v>54</v>
      </c>
      <c r="G2" s="107" t="s">
        <v>55</v>
      </c>
      <c r="H2" s="107" t="s">
        <v>65</v>
      </c>
      <c r="I2" s="107" t="s">
        <v>66</v>
      </c>
      <c r="J2" s="107" t="s">
        <v>56</v>
      </c>
      <c r="K2" s="107" t="s">
        <v>57</v>
      </c>
      <c r="L2" s="107" t="s">
        <v>58</v>
      </c>
      <c r="M2" s="107" t="s">
        <v>60</v>
      </c>
      <c r="N2" s="107" t="s">
        <v>80</v>
      </c>
      <c r="O2" s="107" t="s">
        <v>61</v>
      </c>
      <c r="P2" s="107" t="s">
        <v>59</v>
      </c>
      <c r="Q2" s="107" t="s">
        <v>62</v>
      </c>
      <c r="R2" s="107" t="s">
        <v>63</v>
      </c>
      <c r="S2" s="107" t="s">
        <v>49</v>
      </c>
      <c r="T2" s="108" t="s">
        <v>50</v>
      </c>
      <c r="V2" s="59" t="s">
        <v>69</v>
      </c>
    </row>
    <row r="3" spans="1:25" s="59" customFormat="1" ht="18" customHeight="1">
      <c r="A3" s="105"/>
      <c r="D3" s="81"/>
      <c r="E3" s="109" t="s">
        <v>81</v>
      </c>
      <c r="F3" s="109" t="s">
        <v>82</v>
      </c>
      <c r="G3" s="109" t="s">
        <v>83</v>
      </c>
      <c r="H3" s="109" t="s">
        <v>84</v>
      </c>
      <c r="I3" s="109" t="s">
        <v>85</v>
      </c>
      <c r="J3" s="109" t="s">
        <v>86</v>
      </c>
      <c r="K3" s="109" t="s">
        <v>87</v>
      </c>
      <c r="L3" s="109" t="s">
        <v>88</v>
      </c>
      <c r="M3" s="109" t="s">
        <v>89</v>
      </c>
      <c r="N3" s="109" t="s">
        <v>90</v>
      </c>
      <c r="O3" s="109" t="s">
        <v>91</v>
      </c>
      <c r="P3" s="109" t="s">
        <v>99</v>
      </c>
      <c r="Q3" s="109" t="s">
        <v>92</v>
      </c>
      <c r="R3" s="109" t="s">
        <v>93</v>
      </c>
      <c r="S3" s="109" t="s">
        <v>94</v>
      </c>
      <c r="T3" s="110" t="s">
        <v>64</v>
      </c>
      <c r="V3" s="59" t="s">
        <v>70</v>
      </c>
      <c r="Y3" s="74" t="s">
        <v>105</v>
      </c>
    </row>
    <row r="4" spans="1:31" s="56" customFormat="1" ht="24.75" customHeight="1">
      <c r="A4" s="67" t="s">
        <v>0</v>
      </c>
      <c r="B4" s="68"/>
      <c r="C4" s="69" t="s">
        <v>1</v>
      </c>
      <c r="D4" s="70"/>
      <c r="E4" s="71">
        <f aca="true" t="shared" si="0" ref="E4:S4">SUM(E6,E7,E8,E9,E14,E15,E16,E17,E18,E19,E5)</f>
        <v>3180354.4909999995</v>
      </c>
      <c r="F4" s="71">
        <f t="shared" si="0"/>
        <v>1334722.3599999999</v>
      </c>
      <c r="G4" s="71">
        <f t="shared" si="0"/>
        <v>3206956.6279999996</v>
      </c>
      <c r="H4" s="71">
        <f t="shared" si="0"/>
        <v>7518902.641999999</v>
      </c>
      <c r="I4" s="71">
        <f t="shared" si="0"/>
        <v>43028521.260000005</v>
      </c>
      <c r="J4" s="71">
        <f t="shared" si="0"/>
        <v>382148233.715</v>
      </c>
      <c r="K4" s="71">
        <f t="shared" si="0"/>
        <v>30710652.878000002</v>
      </c>
      <c r="L4" s="71">
        <f t="shared" si="0"/>
        <v>39722671.898</v>
      </c>
      <c r="M4" s="71">
        <f t="shared" si="0"/>
        <v>-20429928.88</v>
      </c>
      <c r="N4" s="71">
        <f t="shared" si="0"/>
        <v>50691885.484</v>
      </c>
      <c r="O4" s="71">
        <f t="shared" si="0"/>
        <v>7954066.524</v>
      </c>
      <c r="P4" s="71">
        <f>SUM(P6,P7,P8,P9,P14,P15,P16,P17,P18,P19,P5)</f>
        <v>345239807.86999995</v>
      </c>
      <c r="Q4" s="71">
        <f t="shared" si="0"/>
        <v>5772500.786</v>
      </c>
      <c r="R4" s="71">
        <f t="shared" si="0"/>
        <v>1072691</v>
      </c>
      <c r="S4" s="71">
        <f t="shared" si="0"/>
        <v>4999746</v>
      </c>
      <c r="T4" s="71">
        <f>SUM(T6,T7,T8,T9,T14,T15,T16,T17,T19,T5,T18)</f>
        <v>906151784.6559999</v>
      </c>
      <c r="U4" s="111"/>
      <c r="V4" s="111">
        <f>SUM(V6,V5,V7,V8,V9,V14,V15,V16,V17,V19,V18)</f>
        <v>900079347.6559999</v>
      </c>
      <c r="W4" s="74"/>
      <c r="X4" s="111" t="e">
        <f>SUM(X6,X5,X7,X8,X9,X14,X15,X16,X17,X19,X18)</f>
        <v>#REF!</v>
      </c>
      <c r="Y4" s="80" t="e">
        <f aca="true" t="shared" si="1" ref="Y4:Y44">+V4+X4</f>
        <v>#REF!</v>
      </c>
      <c r="Z4" s="74"/>
      <c r="AA4" s="74"/>
      <c r="AB4" s="74" t="e">
        <f>+(T4-R4-S4)+#REF!</f>
        <v>#REF!</v>
      </c>
      <c r="AC4" s="74"/>
      <c r="AD4" s="74"/>
      <c r="AE4" s="74"/>
    </row>
    <row r="5" spans="1:31" s="81" customFormat="1" ht="22.5" customHeight="1">
      <c r="A5" s="112" t="s">
        <v>37</v>
      </c>
      <c r="C5" s="113" t="s">
        <v>14</v>
      </c>
      <c r="E5" s="114">
        <f>'EJEC NO IMPRIMIR'!F10/'EJEC REGULAR'!$C$1</f>
        <v>0</v>
      </c>
      <c r="F5" s="114">
        <f>'EJEC NO IMPRIMIR'!G10/'EJEC REGULAR'!$C$1</f>
        <v>0</v>
      </c>
      <c r="G5" s="114">
        <f>'EJEC NO IMPRIMIR'!H10/'EJEC REGULAR'!$C$1</f>
        <v>0</v>
      </c>
      <c r="H5" s="114">
        <f>'EJEC NO IMPRIMIR'!I10/'EJEC REGULAR'!$C$1</f>
        <v>0</v>
      </c>
      <c r="I5" s="114">
        <f>'EJEC NO IMPRIMIR'!J10/'EJEC REGULAR'!$C$1</f>
        <v>0</v>
      </c>
      <c r="J5" s="114">
        <f>'EJEC NO IMPRIMIR'!K10/'EJEC REGULAR'!$C$1</f>
        <v>0</v>
      </c>
      <c r="K5" s="114">
        <f>'EJEC NO IMPRIMIR'!L10/'EJEC REGULAR'!$C$1</f>
        <v>0</v>
      </c>
      <c r="L5" s="114">
        <f>'EJEC NO IMPRIMIR'!M10/'EJEC REGULAR'!$C$1</f>
        <v>0</v>
      </c>
      <c r="M5" s="114">
        <f>'EJEC NO IMPRIMIR'!N10/'EJEC REGULAR'!$C$1</f>
        <v>0</v>
      </c>
      <c r="N5" s="114">
        <f>'EJEC NO IMPRIMIR'!O10/'EJEC REGULAR'!$C$1</f>
        <v>0</v>
      </c>
      <c r="O5" s="114">
        <f>'EJEC NO IMPRIMIR'!P10/'EJEC REGULAR'!$C$1</f>
        <v>0</v>
      </c>
      <c r="P5" s="114">
        <f>'EJEC NO IMPRIMIR'!Q10/'EJEC REGULAR'!$C$1</f>
        <v>0</v>
      </c>
      <c r="Q5" s="114">
        <f>'EJEC NO IMPRIMIR'!R10/'EJEC REGULAR'!$C$1</f>
        <v>0</v>
      </c>
      <c r="R5" s="114">
        <f>'EJEC NO IMPRIMIR'!S10/'EJEC REGULAR'!$C$1</f>
        <v>102871</v>
      </c>
      <c r="S5" s="114">
        <f>'EJEC NO IMPRIMIR'!T10/'EJEC REGULAR'!$C$1</f>
        <v>0</v>
      </c>
      <c r="T5" s="114">
        <f>SUM(E5:S5)</f>
        <v>102871</v>
      </c>
      <c r="U5" s="80"/>
      <c r="V5" s="79">
        <f>+T5-S5-R5</f>
        <v>0</v>
      </c>
      <c r="W5" s="80"/>
      <c r="X5" s="80"/>
      <c r="Y5" s="80">
        <f>+V5+X5</f>
        <v>0</v>
      </c>
      <c r="Z5" s="80"/>
      <c r="AA5" s="80"/>
      <c r="AB5" s="80"/>
      <c r="AC5" s="80"/>
      <c r="AD5" s="80"/>
      <c r="AE5" s="80"/>
    </row>
    <row r="6" spans="1:31" s="81" customFormat="1" ht="22.5" customHeight="1">
      <c r="A6" s="112" t="s">
        <v>21</v>
      </c>
      <c r="C6" s="113" t="s">
        <v>22</v>
      </c>
      <c r="E6" s="114">
        <f>'EJEC NO IMPRIMIR'!F11/'EJEC REGULAR'!$C$1</f>
        <v>667.3</v>
      </c>
      <c r="F6" s="114">
        <f>'EJEC NO IMPRIMIR'!G11/'EJEC REGULAR'!$C$1</f>
        <v>321.065</v>
      </c>
      <c r="G6" s="114">
        <f>'EJEC NO IMPRIMIR'!H11/'EJEC REGULAR'!$C$1</f>
        <v>3612.99</v>
      </c>
      <c r="H6" s="114">
        <f>'EJEC NO IMPRIMIR'!I11/'EJEC REGULAR'!$C$1</f>
        <v>9670.422</v>
      </c>
      <c r="I6" s="114">
        <f>'EJEC NO IMPRIMIR'!J11/'EJEC REGULAR'!$C$1</f>
        <v>5464.057</v>
      </c>
      <c r="J6" s="114">
        <f>'EJEC NO IMPRIMIR'!K11/'EJEC REGULAR'!$C$1</f>
        <v>55789.413</v>
      </c>
      <c r="K6" s="114">
        <f>'EJEC NO IMPRIMIR'!L11/'EJEC REGULAR'!$C$1</f>
        <v>3156.891</v>
      </c>
      <c r="L6" s="114">
        <f>'EJEC NO IMPRIMIR'!M11/'EJEC REGULAR'!$C$1</f>
        <v>2520.215</v>
      </c>
      <c r="M6" s="114">
        <f>'EJEC NO IMPRIMIR'!N11/'EJEC REGULAR'!$C$1</f>
        <v>1013.635</v>
      </c>
      <c r="N6" s="114">
        <f>'EJEC NO IMPRIMIR'!O11/'EJEC REGULAR'!$C$1</f>
        <v>583.41</v>
      </c>
      <c r="O6" s="114">
        <f>'EJEC NO IMPRIMIR'!P11/'EJEC REGULAR'!$C$1</f>
        <v>7231.136</v>
      </c>
      <c r="P6" s="114">
        <f>'EJEC NO IMPRIMIR'!Q11/'EJEC REGULAR'!$C$1</f>
        <v>0</v>
      </c>
      <c r="Q6" s="114">
        <f>'EJEC NO IMPRIMIR'!R11/'EJEC REGULAR'!$C$1</f>
        <v>1878.26</v>
      </c>
      <c r="R6" s="114">
        <f>'EJEC NO IMPRIMIR'!S11/'EJEC REGULAR'!$C$1</f>
        <v>1120</v>
      </c>
      <c r="S6" s="114">
        <f>'EJEC NO IMPRIMIR'!T11/'EJEC REGULAR'!$C$1</f>
        <v>0</v>
      </c>
      <c r="T6" s="114">
        <f>SUM(E6:S6)</f>
        <v>93028.794</v>
      </c>
      <c r="U6" s="80"/>
      <c r="V6" s="79">
        <f>+T6-S6-R6</f>
        <v>91908.794</v>
      </c>
      <c r="W6" s="80"/>
      <c r="X6" s="80"/>
      <c r="Y6" s="80">
        <f t="shared" si="1"/>
        <v>91908.794</v>
      </c>
      <c r="Z6" s="80"/>
      <c r="AA6" s="80"/>
      <c r="AB6" s="80"/>
      <c r="AC6" s="80"/>
      <c r="AD6" s="80"/>
      <c r="AE6" s="80"/>
    </row>
    <row r="7" spans="1:31" s="81" customFormat="1" ht="22.5" customHeight="1">
      <c r="A7" s="112" t="s">
        <v>23</v>
      </c>
      <c r="C7" s="113" t="s">
        <v>24</v>
      </c>
      <c r="E7" s="114">
        <f>'EJEC NO IMPRIMIR'!F12/'EJEC REGULAR'!$C$1</f>
        <v>0</v>
      </c>
      <c r="F7" s="114">
        <f>'EJEC NO IMPRIMIR'!G12/'EJEC REGULAR'!$C$1</f>
        <v>0</v>
      </c>
      <c r="G7" s="114">
        <f>'EJEC NO IMPRIMIR'!H12/'EJEC REGULAR'!$C$1</f>
        <v>0</v>
      </c>
      <c r="H7" s="114">
        <f>'EJEC NO IMPRIMIR'!I12/'EJEC REGULAR'!$C$1</f>
        <v>110</v>
      </c>
      <c r="I7" s="114">
        <f>'EJEC NO IMPRIMIR'!J12/'EJEC REGULAR'!$C$1</f>
        <v>269533.601</v>
      </c>
      <c r="J7" s="114">
        <f>'EJEC NO IMPRIMIR'!K12/'EJEC REGULAR'!$C$1</f>
        <v>3393387.091</v>
      </c>
      <c r="K7" s="114">
        <f>'EJEC NO IMPRIMIR'!L12/'EJEC REGULAR'!$C$1</f>
        <v>0</v>
      </c>
      <c r="L7" s="114">
        <f>'EJEC NO IMPRIMIR'!M12/'EJEC REGULAR'!$C$1</f>
        <v>0</v>
      </c>
      <c r="M7" s="114">
        <f>'EJEC NO IMPRIMIR'!N12/'EJEC REGULAR'!$C$1</f>
        <v>0</v>
      </c>
      <c r="N7" s="114">
        <f>'EJEC NO IMPRIMIR'!O12/'EJEC REGULAR'!$C$1</f>
        <v>0</v>
      </c>
      <c r="O7" s="114">
        <f>'EJEC NO IMPRIMIR'!P12/'EJEC REGULAR'!$C$1</f>
        <v>0</v>
      </c>
      <c r="P7" s="114">
        <f>'EJEC NO IMPRIMIR'!Q12/'EJEC REGULAR'!$C$1</f>
        <v>16652998.338</v>
      </c>
      <c r="Q7" s="114">
        <f>'EJEC NO IMPRIMIR'!R12/'EJEC REGULAR'!$C$1</f>
        <v>0</v>
      </c>
      <c r="R7" s="114">
        <f>'EJEC NO IMPRIMIR'!S12/'EJEC REGULAR'!$C$1</f>
        <v>129703</v>
      </c>
      <c r="S7" s="114">
        <f>'EJEC NO IMPRIMIR'!T12/'EJEC REGULAR'!$C$1</f>
        <v>0</v>
      </c>
      <c r="T7" s="114">
        <f>SUM(E7:S7)</f>
        <v>20445732.03</v>
      </c>
      <c r="U7" s="80"/>
      <c r="V7" s="79">
        <f>+T7-S7-R7</f>
        <v>20316029.03</v>
      </c>
      <c r="W7" s="80"/>
      <c r="X7" s="80"/>
      <c r="Y7" s="80">
        <f t="shared" si="1"/>
        <v>20316029.03</v>
      </c>
      <c r="Z7" s="80"/>
      <c r="AA7" s="80"/>
      <c r="AB7" s="80"/>
      <c r="AC7" s="80"/>
      <c r="AD7" s="80"/>
      <c r="AE7" s="80"/>
    </row>
    <row r="8" spans="1:31" s="81" customFormat="1" ht="22.5" customHeight="1">
      <c r="A8" s="112" t="s">
        <v>25</v>
      </c>
      <c r="C8" s="113" t="s">
        <v>26</v>
      </c>
      <c r="E8" s="114">
        <f>'EJEC NO IMPRIMIR'!F13/'EJEC REGULAR'!$C$1</f>
        <v>187570.983</v>
      </c>
      <c r="F8" s="114">
        <f>'EJEC NO IMPRIMIR'!G13/'EJEC REGULAR'!$C$1</f>
        <v>173472.844</v>
      </c>
      <c r="G8" s="114">
        <f>'EJEC NO IMPRIMIR'!H13/'EJEC REGULAR'!$C$1</f>
        <v>141443.592</v>
      </c>
      <c r="H8" s="114">
        <f>'EJEC NO IMPRIMIR'!I13/'EJEC REGULAR'!$C$1</f>
        <v>200988.53</v>
      </c>
      <c r="I8" s="114">
        <f>'EJEC NO IMPRIMIR'!J13/'EJEC REGULAR'!$C$1</f>
        <v>297681.784</v>
      </c>
      <c r="J8" s="114">
        <f>'EJEC NO IMPRIMIR'!K13/'EJEC REGULAR'!$C$1</f>
        <v>2760012.071</v>
      </c>
      <c r="K8" s="114">
        <f>'EJEC NO IMPRIMIR'!L13/'EJEC REGULAR'!$C$1</f>
        <v>243266.88</v>
      </c>
      <c r="L8" s="114">
        <f>'EJEC NO IMPRIMIR'!M13/'EJEC REGULAR'!$C$1</f>
        <v>205657.92</v>
      </c>
      <c r="M8" s="114">
        <f>'EJEC NO IMPRIMIR'!N13/'EJEC REGULAR'!$C$1</f>
        <v>82556.982</v>
      </c>
      <c r="N8" s="114">
        <f>'EJEC NO IMPRIMIR'!O13/'EJEC REGULAR'!$C$1</f>
        <v>111446.064</v>
      </c>
      <c r="O8" s="114">
        <f>'EJEC NO IMPRIMIR'!P13/'EJEC REGULAR'!$C$1</f>
        <v>323381.6</v>
      </c>
      <c r="P8" s="114">
        <f>'EJEC NO IMPRIMIR'!Q13/'EJEC REGULAR'!$C$1</f>
        <v>21809977.751</v>
      </c>
      <c r="Q8" s="114">
        <f>'EJEC NO IMPRIMIR'!R13/'EJEC REGULAR'!$C$1</f>
        <v>281114.481</v>
      </c>
      <c r="R8" s="114">
        <f>'EJEC NO IMPRIMIR'!S13/'EJEC REGULAR'!$C$1</f>
        <v>9187</v>
      </c>
      <c r="S8" s="114">
        <f>'EJEC NO IMPRIMIR'!T13/'EJEC REGULAR'!$C$1</f>
        <v>85998</v>
      </c>
      <c r="T8" s="114">
        <f>SUM(E8:S8)</f>
        <v>26913756.481999997</v>
      </c>
      <c r="U8" s="80"/>
      <c r="V8" s="79">
        <f aca="true" t="shared" si="2" ref="V8:V44">+T8-S8-R8</f>
        <v>26818571.481999997</v>
      </c>
      <c r="W8" s="80"/>
      <c r="X8" s="115" t="e">
        <f>+#REF!</f>
        <v>#REF!</v>
      </c>
      <c r="Y8" s="80" t="e">
        <f t="shared" si="1"/>
        <v>#REF!</v>
      </c>
      <c r="Z8" s="80"/>
      <c r="AA8" s="80"/>
      <c r="AB8" s="80"/>
      <c r="AC8" s="80"/>
      <c r="AD8" s="80"/>
      <c r="AE8" s="80"/>
    </row>
    <row r="9" spans="1:31" s="81" customFormat="1" ht="22.5" customHeight="1">
      <c r="A9" s="112" t="s">
        <v>44</v>
      </c>
      <c r="C9" s="113" t="s">
        <v>2</v>
      </c>
      <c r="E9" s="114">
        <f>'EJEC NO IMPRIMIR'!F14/'EJEC REGULAR'!$C$1</f>
        <v>2690358</v>
      </c>
      <c r="F9" s="114">
        <f>'EJEC NO IMPRIMIR'!G14/'EJEC REGULAR'!$C$1</f>
        <v>1212121</v>
      </c>
      <c r="G9" s="114">
        <f>'EJEC NO IMPRIMIR'!H14/'EJEC REGULAR'!$C$1</f>
        <v>3380000</v>
      </c>
      <c r="H9" s="114">
        <f>'EJEC NO IMPRIMIR'!I14/'EJEC REGULAR'!$C$1</f>
        <v>4460000</v>
      </c>
      <c r="I9" s="114">
        <f>'EJEC NO IMPRIMIR'!J14/'EJEC REGULAR'!$C$1</f>
        <v>40750000</v>
      </c>
      <c r="J9" s="114">
        <f>'EJEC NO IMPRIMIR'!K14/'EJEC REGULAR'!$C$1</f>
        <v>315022317</v>
      </c>
      <c r="K9" s="114">
        <f>'EJEC NO IMPRIMIR'!L14/'EJEC REGULAR'!$C$1</f>
        <v>32027603</v>
      </c>
      <c r="L9" s="114">
        <f>'EJEC NO IMPRIMIR'!M14/'EJEC REGULAR'!$C$1</f>
        <v>35250000</v>
      </c>
      <c r="M9" s="114">
        <f>'EJEC NO IMPRIMIR'!N14/'EJEC REGULAR'!$C$1</f>
        <v>590762</v>
      </c>
      <c r="N9" s="114">
        <f>'EJEC NO IMPRIMIR'!O14/'EJEC REGULAR'!$C$1</f>
        <v>58338332</v>
      </c>
      <c r="O9" s="114">
        <f>'EJEC NO IMPRIMIR'!P14/'EJEC REGULAR'!$C$1</f>
        <v>6906187.632</v>
      </c>
      <c r="P9" s="114">
        <f>'EJEC NO IMPRIMIR'!Q14/'EJEC REGULAR'!$C$1</f>
        <v>173869484</v>
      </c>
      <c r="Q9" s="114">
        <f>'EJEC NO IMPRIMIR'!R14/'EJEC REGULAR'!$C$1</f>
        <v>7984950</v>
      </c>
      <c r="R9" s="114">
        <f>'EJEC NO IMPRIMIR'!S14/'EJEC REGULAR'!$C$1</f>
        <v>617484</v>
      </c>
      <c r="S9" s="114">
        <f>'EJEC NO IMPRIMIR'!T14/'EJEC REGULAR'!$C$1</f>
        <v>4913748</v>
      </c>
      <c r="T9" s="114">
        <f>SUM(T10,T13)</f>
        <v>688013346.632</v>
      </c>
      <c r="U9" s="80"/>
      <c r="V9" s="79">
        <f>+T9-S9-R9</f>
        <v>682482114.632</v>
      </c>
      <c r="W9" s="80"/>
      <c r="X9" s="80"/>
      <c r="Y9" s="80">
        <f t="shared" si="1"/>
        <v>682482114.632</v>
      </c>
      <c r="Z9" s="80"/>
      <c r="AA9" s="80"/>
      <c r="AB9" s="80"/>
      <c r="AC9" s="80"/>
      <c r="AD9" s="80"/>
      <c r="AE9" s="80"/>
    </row>
    <row r="10" spans="1:31" s="81" customFormat="1" ht="22.5" customHeight="1">
      <c r="A10" s="112" t="s">
        <v>20</v>
      </c>
      <c r="C10" s="113" t="s">
        <v>45</v>
      </c>
      <c r="E10" s="114">
        <f>'EJEC NO IMPRIMIR'!F15/'EJEC REGULAR'!$C$1</f>
        <v>2690358</v>
      </c>
      <c r="F10" s="114">
        <f>'EJEC NO IMPRIMIR'!G15/'EJEC REGULAR'!$C$1</f>
        <v>1212121</v>
      </c>
      <c r="G10" s="114">
        <f>'EJEC NO IMPRIMIR'!H15/'EJEC REGULAR'!$C$1</f>
        <v>3380000</v>
      </c>
      <c r="H10" s="114">
        <f>'EJEC NO IMPRIMIR'!I15/'EJEC REGULAR'!$C$1</f>
        <v>4460000</v>
      </c>
      <c r="I10" s="114">
        <f>'EJEC NO IMPRIMIR'!J15/'EJEC REGULAR'!$C$1</f>
        <v>40750000</v>
      </c>
      <c r="J10" s="114">
        <f>'EJEC NO IMPRIMIR'!K15/'EJEC REGULAR'!$C$1</f>
        <v>315022317</v>
      </c>
      <c r="K10" s="114">
        <f>'EJEC NO IMPRIMIR'!L15/'EJEC REGULAR'!$C$1</f>
        <v>32027603</v>
      </c>
      <c r="L10" s="114">
        <f>'EJEC NO IMPRIMIR'!M15/'EJEC REGULAR'!$C$1</f>
        <v>35250000</v>
      </c>
      <c r="M10" s="114">
        <f>'EJEC NO IMPRIMIR'!N15/'EJEC REGULAR'!$C$1</f>
        <v>590762</v>
      </c>
      <c r="N10" s="114">
        <f>'EJEC NO IMPRIMIR'!O15/'EJEC REGULAR'!$C$1</f>
        <v>58338332</v>
      </c>
      <c r="O10" s="114">
        <f>'EJEC NO IMPRIMIR'!P15/'EJEC REGULAR'!$C$1</f>
        <v>6584313</v>
      </c>
      <c r="P10" s="114">
        <f>'EJEC NO IMPRIMIR'!Q15/'EJEC REGULAR'!$C$1</f>
        <v>173869484</v>
      </c>
      <c r="Q10" s="114">
        <f>'EJEC NO IMPRIMIR'!R15/'EJEC REGULAR'!$C$1</f>
        <v>7984950</v>
      </c>
      <c r="R10" s="114">
        <f>'EJEC NO IMPRIMIR'!S15/'EJEC REGULAR'!$C$1</f>
        <v>617484</v>
      </c>
      <c r="S10" s="114">
        <f>'EJEC NO IMPRIMIR'!T15/'EJEC REGULAR'!$C$1</f>
        <v>4913748</v>
      </c>
      <c r="T10" s="114">
        <f>SUM(T11:T12)</f>
        <v>687691472</v>
      </c>
      <c r="U10" s="80"/>
      <c r="V10" s="79">
        <f t="shared" si="2"/>
        <v>682160240</v>
      </c>
      <c r="W10" s="80"/>
      <c r="X10" s="80"/>
      <c r="Y10" s="80">
        <f t="shared" si="1"/>
        <v>682160240</v>
      </c>
      <c r="Z10" s="80"/>
      <c r="AA10" s="80"/>
      <c r="AB10" s="80"/>
      <c r="AC10" s="80"/>
      <c r="AD10" s="80"/>
      <c r="AE10" s="80"/>
    </row>
    <row r="11" spans="1:31" s="81" customFormat="1" ht="22.5" customHeight="1">
      <c r="A11" s="112"/>
      <c r="C11" s="113" t="s">
        <v>3</v>
      </c>
      <c r="E11" s="114">
        <f>'EJEC NO IMPRIMIR'!F16/'EJEC REGULAR'!$C$1</f>
        <v>2590874</v>
      </c>
      <c r="F11" s="114">
        <f>'EJEC NO IMPRIMIR'!G16/'EJEC REGULAR'!$C$1</f>
        <v>1162121</v>
      </c>
      <c r="G11" s="114">
        <f>'EJEC NO IMPRIMIR'!H16/'EJEC REGULAR'!$C$1</f>
        <v>3230000</v>
      </c>
      <c r="H11" s="114">
        <f>'EJEC NO IMPRIMIR'!I16/'EJEC REGULAR'!$C$1</f>
        <v>4160000</v>
      </c>
      <c r="I11" s="114">
        <f>'EJEC NO IMPRIMIR'!J16/'EJEC REGULAR'!$C$1</f>
        <v>6250000</v>
      </c>
      <c r="J11" s="114">
        <f>'EJEC NO IMPRIMIR'!K16/'EJEC REGULAR'!$C$1</f>
        <v>41783110</v>
      </c>
      <c r="K11" s="114">
        <f>'EJEC NO IMPRIMIR'!L16/'EJEC REGULAR'!$C$1</f>
        <v>3027603</v>
      </c>
      <c r="L11" s="114">
        <f>'EJEC NO IMPRIMIR'!M16/'EJEC REGULAR'!$C$1</f>
        <v>2250000</v>
      </c>
      <c r="M11" s="114">
        <f>'EJEC NO IMPRIMIR'!N16/'EJEC REGULAR'!$C$1</f>
        <v>305603</v>
      </c>
      <c r="N11" s="114">
        <f>'EJEC NO IMPRIMIR'!O16/'EJEC REGULAR'!$C$1</f>
        <v>2568332</v>
      </c>
      <c r="O11" s="114">
        <f>'EJEC NO IMPRIMIR'!P16/'EJEC REGULAR'!$C$1</f>
        <v>5974269</v>
      </c>
      <c r="P11" s="114">
        <f>'EJEC NO IMPRIMIR'!Q16/'EJEC REGULAR'!$C$1</f>
        <v>4505478</v>
      </c>
      <c r="Q11" s="114">
        <f>'EJEC NO IMPRIMIR'!R16/'EJEC REGULAR'!$C$1</f>
        <v>5320000</v>
      </c>
      <c r="R11" s="114">
        <f>'EJEC NO IMPRIMIR'!S16/'EJEC REGULAR'!$C$1</f>
        <v>542000</v>
      </c>
      <c r="S11" s="114">
        <f>'EJEC NO IMPRIMIR'!T16/'EJEC REGULAR'!$C$1</f>
        <v>3059217</v>
      </c>
      <c r="T11" s="114">
        <f aca="true" t="shared" si="3" ref="T11:T19">SUM(E11:S11)</f>
        <v>86728607</v>
      </c>
      <c r="U11" s="80"/>
      <c r="V11" s="79">
        <f t="shared" si="2"/>
        <v>83127390</v>
      </c>
      <c r="W11" s="80"/>
      <c r="X11" s="80"/>
      <c r="Y11" s="80">
        <f t="shared" si="1"/>
        <v>83127390</v>
      </c>
      <c r="Z11" s="80"/>
      <c r="AA11" s="80"/>
      <c r="AB11" s="80"/>
      <c r="AC11" s="80"/>
      <c r="AD11" s="80"/>
      <c r="AE11" s="80"/>
    </row>
    <row r="12" spans="1:31" s="81" customFormat="1" ht="22.5" customHeight="1">
      <c r="A12" s="112"/>
      <c r="C12" s="113" t="s">
        <v>48</v>
      </c>
      <c r="E12" s="114">
        <f>'EJEC NO IMPRIMIR'!F17/'EJEC REGULAR'!$C$1</f>
        <v>99484</v>
      </c>
      <c r="F12" s="114">
        <f>'EJEC NO IMPRIMIR'!G17/'EJEC REGULAR'!$C$1</f>
        <v>50000</v>
      </c>
      <c r="G12" s="114">
        <f>'EJEC NO IMPRIMIR'!H17/'EJEC REGULAR'!$C$1</f>
        <v>150000</v>
      </c>
      <c r="H12" s="114">
        <f>'EJEC NO IMPRIMIR'!I17/'EJEC REGULAR'!$C$1</f>
        <v>300000</v>
      </c>
      <c r="I12" s="114">
        <f>'EJEC NO IMPRIMIR'!J17/'EJEC REGULAR'!$C$1</f>
        <v>34500000</v>
      </c>
      <c r="J12" s="114">
        <f>'EJEC NO IMPRIMIR'!K17/'EJEC REGULAR'!$C$1</f>
        <v>273239207</v>
      </c>
      <c r="K12" s="114">
        <f>'EJEC NO IMPRIMIR'!L17/'EJEC REGULAR'!$C$1</f>
        <v>29000000</v>
      </c>
      <c r="L12" s="114">
        <f>'EJEC NO IMPRIMIR'!M17/'EJEC REGULAR'!$C$1</f>
        <v>33000000</v>
      </c>
      <c r="M12" s="114">
        <f>'EJEC NO IMPRIMIR'!N17/'EJEC REGULAR'!$C$1</f>
        <v>285159</v>
      </c>
      <c r="N12" s="114">
        <f>'EJEC NO IMPRIMIR'!O17/'EJEC REGULAR'!$C$1</f>
        <v>55770000</v>
      </c>
      <c r="O12" s="114">
        <f>'EJEC NO IMPRIMIR'!P17/'EJEC REGULAR'!$C$1</f>
        <v>610044</v>
      </c>
      <c r="P12" s="114">
        <f>'EJEC NO IMPRIMIR'!Q17/'EJEC REGULAR'!$C$1</f>
        <v>169364006</v>
      </c>
      <c r="Q12" s="114">
        <f>'EJEC NO IMPRIMIR'!R17/'EJEC REGULAR'!$C$1</f>
        <v>2664950</v>
      </c>
      <c r="R12" s="114">
        <f>'EJEC NO IMPRIMIR'!S17/'EJEC REGULAR'!$C$1</f>
        <v>75484</v>
      </c>
      <c r="S12" s="114">
        <f>'EJEC NO IMPRIMIR'!T17/'EJEC REGULAR'!$C$1</f>
        <v>1854531</v>
      </c>
      <c r="T12" s="114">
        <f t="shared" si="3"/>
        <v>600962865</v>
      </c>
      <c r="U12" s="80"/>
      <c r="V12" s="79">
        <f t="shared" si="2"/>
        <v>599032850</v>
      </c>
      <c r="W12" s="80"/>
      <c r="X12" s="80"/>
      <c r="Y12" s="80">
        <f t="shared" si="1"/>
        <v>599032850</v>
      </c>
      <c r="Z12" s="80"/>
      <c r="AA12" s="80"/>
      <c r="AB12" s="80"/>
      <c r="AC12" s="80"/>
      <c r="AD12" s="80"/>
      <c r="AE12" s="80"/>
    </row>
    <row r="13" spans="1:31" s="81" customFormat="1" ht="22.5" customHeight="1">
      <c r="A13" s="112" t="s">
        <v>31</v>
      </c>
      <c r="C13" s="113" t="s">
        <v>46</v>
      </c>
      <c r="E13" s="114">
        <f>'EJEC NO IMPRIMIR'!F18/'EJEC REGULAR'!$C$1</f>
        <v>0</v>
      </c>
      <c r="F13" s="114">
        <f>'EJEC NO IMPRIMIR'!G18/'EJEC REGULAR'!$C$1</f>
        <v>0</v>
      </c>
      <c r="G13" s="114">
        <f>'EJEC NO IMPRIMIR'!H18/'EJEC REGULAR'!$C$1</f>
        <v>0</v>
      </c>
      <c r="H13" s="114">
        <f>'EJEC NO IMPRIMIR'!I18/'EJEC REGULAR'!$C$1</f>
        <v>0</v>
      </c>
      <c r="I13" s="114">
        <f>'EJEC NO IMPRIMIR'!J18/'EJEC REGULAR'!$C$1</f>
        <v>0</v>
      </c>
      <c r="J13" s="114">
        <f>'EJEC NO IMPRIMIR'!K18/'EJEC REGULAR'!$C$1</f>
        <v>0</v>
      </c>
      <c r="K13" s="114">
        <f>'EJEC NO IMPRIMIR'!L18/'EJEC REGULAR'!$C$1</f>
        <v>0</v>
      </c>
      <c r="L13" s="114">
        <f>'EJEC NO IMPRIMIR'!M18/'EJEC REGULAR'!$C$1</f>
        <v>0</v>
      </c>
      <c r="M13" s="114">
        <f>'EJEC NO IMPRIMIR'!N18/'EJEC REGULAR'!$C$1</f>
        <v>0</v>
      </c>
      <c r="N13" s="114">
        <f>'EJEC NO IMPRIMIR'!O18/'EJEC REGULAR'!$C$1</f>
        <v>0</v>
      </c>
      <c r="O13" s="114">
        <f>'EJEC NO IMPRIMIR'!P18/'EJEC REGULAR'!$C$1</f>
        <v>321874.632</v>
      </c>
      <c r="P13" s="114">
        <f>'EJEC NO IMPRIMIR'!Q18/'EJEC REGULAR'!$C$1</f>
        <v>0</v>
      </c>
      <c r="Q13" s="114">
        <f>'EJEC NO IMPRIMIR'!R18/'EJEC REGULAR'!$C$1</f>
        <v>0</v>
      </c>
      <c r="R13" s="114">
        <f>'EJEC NO IMPRIMIR'!S18/'EJEC REGULAR'!$C$1</f>
        <v>0</v>
      </c>
      <c r="S13" s="114">
        <f>'EJEC NO IMPRIMIR'!T18/'EJEC REGULAR'!$C$1</f>
        <v>0</v>
      </c>
      <c r="T13" s="114">
        <f t="shared" si="3"/>
        <v>321874.632</v>
      </c>
      <c r="U13" s="80"/>
      <c r="V13" s="79">
        <f t="shared" si="2"/>
        <v>321874.632</v>
      </c>
      <c r="W13" s="80"/>
      <c r="X13" s="80"/>
      <c r="Y13" s="80">
        <f t="shared" si="1"/>
        <v>321874.632</v>
      </c>
      <c r="Z13" s="80"/>
      <c r="AA13" s="80"/>
      <c r="AB13" s="80"/>
      <c r="AC13" s="80"/>
      <c r="AD13" s="80"/>
      <c r="AE13" s="80"/>
    </row>
    <row r="14" spans="1:31" s="81" customFormat="1" ht="22.5" customHeight="1">
      <c r="A14" s="112" t="s">
        <v>4</v>
      </c>
      <c r="C14" s="113" t="s">
        <v>27</v>
      </c>
      <c r="E14" s="114">
        <f>'EJEC NO IMPRIMIR'!F19/'EJEC REGULAR'!$C$1</f>
        <v>0</v>
      </c>
      <c r="F14" s="114">
        <f>'EJEC NO IMPRIMIR'!G19/'EJEC REGULAR'!$C$1</f>
        <v>0</v>
      </c>
      <c r="G14" s="114">
        <f>'EJEC NO IMPRIMIR'!H19/'EJEC REGULAR'!$C$1</f>
        <v>0</v>
      </c>
      <c r="H14" s="114">
        <f>'EJEC NO IMPRIMIR'!I19/'EJEC REGULAR'!$C$1</f>
        <v>0</v>
      </c>
      <c r="I14" s="114">
        <f>'EJEC NO IMPRIMIR'!J19/'EJEC REGULAR'!$C$1</f>
        <v>0</v>
      </c>
      <c r="J14" s="114">
        <f>'EJEC NO IMPRIMIR'!K19/'EJEC REGULAR'!$C$1</f>
        <v>0</v>
      </c>
      <c r="K14" s="114">
        <f>'EJEC NO IMPRIMIR'!L19/'EJEC REGULAR'!$C$1</f>
        <v>0</v>
      </c>
      <c r="L14" s="114">
        <f>'EJEC NO IMPRIMIR'!M19/'EJEC REGULAR'!$C$1</f>
        <v>0</v>
      </c>
      <c r="M14" s="114">
        <f>'EJEC NO IMPRIMIR'!N19/'EJEC REGULAR'!$C$1</f>
        <v>0</v>
      </c>
      <c r="N14" s="114">
        <f>'EJEC NO IMPRIMIR'!O19/'EJEC REGULAR'!$C$1</f>
        <v>0</v>
      </c>
      <c r="O14" s="114">
        <f>'EJEC NO IMPRIMIR'!P19/'EJEC REGULAR'!$C$1</f>
        <v>0</v>
      </c>
      <c r="P14" s="114">
        <f>'EJEC NO IMPRIMIR'!Q19/'EJEC REGULAR'!$C$1</f>
        <v>0</v>
      </c>
      <c r="Q14" s="114">
        <f>'EJEC NO IMPRIMIR'!R19/'EJEC REGULAR'!$C$1</f>
        <v>0</v>
      </c>
      <c r="R14" s="114">
        <f>'EJEC NO IMPRIMIR'!S19/'EJEC REGULAR'!$C$1</f>
        <v>0</v>
      </c>
      <c r="S14" s="114">
        <f>'EJEC NO IMPRIMIR'!T19/'EJEC REGULAR'!$C$1</f>
        <v>0</v>
      </c>
      <c r="T14" s="114">
        <f t="shared" si="3"/>
        <v>0</v>
      </c>
      <c r="U14" s="80"/>
      <c r="V14" s="79">
        <f t="shared" si="2"/>
        <v>0</v>
      </c>
      <c r="W14" s="80"/>
      <c r="X14" s="80"/>
      <c r="Y14" s="80">
        <f t="shared" si="1"/>
        <v>0</v>
      </c>
      <c r="Z14" s="80"/>
      <c r="AA14" s="80"/>
      <c r="AB14" s="80"/>
      <c r="AC14" s="80"/>
      <c r="AD14" s="80"/>
      <c r="AE14" s="80"/>
    </row>
    <row r="15" spans="1:31" s="81" customFormat="1" ht="22.5" customHeight="1">
      <c r="A15" s="112" t="s">
        <v>71</v>
      </c>
      <c r="C15" s="113" t="s">
        <v>28</v>
      </c>
      <c r="E15" s="114">
        <f>'EJEC NO IMPRIMIR'!F20/'EJEC REGULAR'!$C$1</f>
        <v>0</v>
      </c>
      <c r="F15" s="114">
        <f>'EJEC NO IMPRIMIR'!G20/'EJEC REGULAR'!$C$1</f>
        <v>0</v>
      </c>
      <c r="G15" s="114">
        <f>'EJEC NO IMPRIMIR'!H20/'EJEC REGULAR'!$C$1</f>
        <v>0</v>
      </c>
      <c r="H15" s="114">
        <f>'EJEC NO IMPRIMIR'!I20/'EJEC REGULAR'!$C$1</f>
        <v>0</v>
      </c>
      <c r="I15" s="114">
        <f>'EJEC NO IMPRIMIR'!J20/'EJEC REGULAR'!$C$1</f>
        <v>0</v>
      </c>
      <c r="J15" s="114">
        <f>'EJEC NO IMPRIMIR'!K20/'EJEC REGULAR'!$C$1</f>
        <v>0</v>
      </c>
      <c r="K15" s="114">
        <f>'EJEC NO IMPRIMIR'!L20/'EJEC REGULAR'!$C$1</f>
        <v>0</v>
      </c>
      <c r="L15" s="114">
        <f>'EJEC NO IMPRIMIR'!M20/'EJEC REGULAR'!$C$1</f>
        <v>0</v>
      </c>
      <c r="M15" s="114">
        <f>'EJEC NO IMPRIMIR'!N20/'EJEC REGULAR'!$C$1</f>
        <v>0</v>
      </c>
      <c r="N15" s="114">
        <f>'EJEC NO IMPRIMIR'!O20/'EJEC REGULAR'!$C$1</f>
        <v>0</v>
      </c>
      <c r="O15" s="114">
        <f>'EJEC NO IMPRIMIR'!P20/'EJEC REGULAR'!$C$1</f>
        <v>0</v>
      </c>
      <c r="P15" s="114">
        <f>'EJEC NO IMPRIMIR'!Q20/'EJEC REGULAR'!$C$1</f>
        <v>0</v>
      </c>
      <c r="Q15" s="114">
        <f>'EJEC NO IMPRIMIR'!R20/'EJEC REGULAR'!$C$1</f>
        <v>0</v>
      </c>
      <c r="R15" s="114">
        <f>'EJEC NO IMPRIMIR'!S20/'EJEC REGULAR'!$C$1</f>
        <v>0</v>
      </c>
      <c r="S15" s="114">
        <f>'EJEC NO IMPRIMIR'!T20/'EJEC REGULAR'!$C$1</f>
        <v>0</v>
      </c>
      <c r="T15" s="114">
        <f t="shared" si="3"/>
        <v>0</v>
      </c>
      <c r="U15" s="80"/>
      <c r="V15" s="79">
        <f t="shared" si="2"/>
        <v>0</v>
      </c>
      <c r="W15" s="80"/>
      <c r="X15" s="80"/>
      <c r="Y15" s="80">
        <f t="shared" si="1"/>
        <v>0</v>
      </c>
      <c r="Z15" s="80"/>
      <c r="AA15" s="80"/>
      <c r="AB15" s="80"/>
      <c r="AC15" s="80"/>
      <c r="AD15" s="80"/>
      <c r="AE15" s="80"/>
    </row>
    <row r="16" spans="1:31" s="81" customFormat="1" ht="22.5" customHeight="1">
      <c r="A16" s="112" t="s">
        <v>72</v>
      </c>
      <c r="C16" s="113" t="s">
        <v>29</v>
      </c>
      <c r="E16" s="114">
        <f>'EJEC NO IMPRIMIR'!F21/'EJEC REGULAR'!$C$1</f>
        <v>106316.84</v>
      </c>
      <c r="F16" s="114">
        <f>'EJEC NO IMPRIMIR'!G21/'EJEC REGULAR'!$C$1</f>
        <v>51750.207</v>
      </c>
      <c r="G16" s="114">
        <f>'EJEC NO IMPRIMIR'!H21/'EJEC REGULAR'!$C$1</f>
        <v>134885.451</v>
      </c>
      <c r="H16" s="114">
        <f>'EJEC NO IMPRIMIR'!I21/'EJEC REGULAR'!$C$1</f>
        <v>144919.503</v>
      </c>
      <c r="I16" s="114">
        <f>'EJEC NO IMPRIMIR'!J21/'EJEC REGULAR'!$C$1</f>
        <v>209612.233</v>
      </c>
      <c r="J16" s="114">
        <f>'EJEC NO IMPRIMIR'!K21/'EJEC REGULAR'!$C$1</f>
        <v>2588332.307</v>
      </c>
      <c r="K16" s="114">
        <f>'EJEC NO IMPRIMIR'!L21/'EJEC REGULAR'!$C$1</f>
        <v>397028.689</v>
      </c>
      <c r="L16" s="114">
        <f>'EJEC NO IMPRIMIR'!M21/'EJEC REGULAR'!$C$1</f>
        <v>130896.765</v>
      </c>
      <c r="M16" s="114">
        <f>'EJEC NO IMPRIMIR'!N21/'EJEC REGULAR'!$C$1</f>
        <v>61978.959</v>
      </c>
      <c r="N16" s="114">
        <f>'EJEC NO IMPRIMIR'!O21/'EJEC REGULAR'!$C$1</f>
        <v>98011.555</v>
      </c>
      <c r="O16" s="114">
        <f>'EJEC NO IMPRIMIR'!P21/'EJEC REGULAR'!$C$1</f>
        <v>253489.132</v>
      </c>
      <c r="P16" s="114">
        <f>'EJEC NO IMPRIMIR'!Q21/'EJEC REGULAR'!$C$1</f>
        <v>19337.48</v>
      </c>
      <c r="Q16" s="114">
        <f>'EJEC NO IMPRIMIR'!R21/'EJEC REGULAR'!$C$1</f>
        <v>174911.303</v>
      </c>
      <c r="R16" s="114">
        <f>'EJEC NO IMPRIMIR'!S21/'EJEC REGULAR'!$C$1</f>
        <v>58440</v>
      </c>
      <c r="S16" s="114">
        <f>'EJEC NO IMPRIMIR'!T21/'EJEC REGULAR'!$C$1</f>
        <v>0</v>
      </c>
      <c r="T16" s="114">
        <f t="shared" si="3"/>
        <v>4429910.4240000015</v>
      </c>
      <c r="U16" s="80"/>
      <c r="V16" s="79">
        <f t="shared" si="2"/>
        <v>4371470.4240000015</v>
      </c>
      <c r="W16" s="80"/>
      <c r="X16" s="80"/>
      <c r="Y16" s="80">
        <f t="shared" si="1"/>
        <v>4371470.4240000015</v>
      </c>
      <c r="Z16" s="80"/>
      <c r="AA16" s="80"/>
      <c r="AB16" s="80"/>
      <c r="AC16" s="80"/>
      <c r="AD16" s="80"/>
      <c r="AE16" s="80"/>
    </row>
    <row r="17" spans="1:31" s="81" customFormat="1" ht="22.5" customHeight="1">
      <c r="A17" s="112" t="s">
        <v>73</v>
      </c>
      <c r="C17" s="113" t="s">
        <v>51</v>
      </c>
      <c r="E17" s="114">
        <f>'EJEC NO IMPRIMIR'!F22/'EJEC REGULAR'!$C$1</f>
        <v>0</v>
      </c>
      <c r="F17" s="114">
        <f>'EJEC NO IMPRIMIR'!G22/'EJEC REGULAR'!$C$1</f>
        <v>0</v>
      </c>
      <c r="G17" s="114">
        <f>'EJEC NO IMPRIMIR'!H22/'EJEC REGULAR'!$C$1</f>
        <v>0</v>
      </c>
      <c r="H17" s="114">
        <f>'EJEC NO IMPRIMIR'!I22/'EJEC REGULAR'!$C$1</f>
        <v>0</v>
      </c>
      <c r="I17" s="114">
        <f>'EJEC NO IMPRIMIR'!J22/'EJEC REGULAR'!$C$1</f>
        <v>0</v>
      </c>
      <c r="J17" s="114">
        <f>'EJEC NO IMPRIMIR'!K22/'EJEC REGULAR'!$C$1</f>
        <v>1520000</v>
      </c>
      <c r="K17" s="114">
        <f>'EJEC NO IMPRIMIR'!L22/'EJEC REGULAR'!$C$1</f>
        <v>0</v>
      </c>
      <c r="L17" s="114">
        <f>'EJEC NO IMPRIMIR'!M22/'EJEC REGULAR'!$C$1</f>
        <v>0</v>
      </c>
      <c r="M17" s="114">
        <f>'EJEC NO IMPRIMIR'!N22/'EJEC REGULAR'!$C$1</f>
        <v>0</v>
      </c>
      <c r="N17" s="114">
        <f>'EJEC NO IMPRIMIR'!O22/'EJEC REGULAR'!$C$1</f>
        <v>0</v>
      </c>
      <c r="O17" s="114">
        <f>'EJEC NO IMPRIMIR'!P22/'EJEC REGULAR'!$C$1</f>
        <v>0</v>
      </c>
      <c r="P17" s="114">
        <f>'EJEC NO IMPRIMIR'!Q22/'EJEC REGULAR'!$C$1</f>
        <v>134470916.616</v>
      </c>
      <c r="Q17" s="114">
        <f>'EJEC NO IMPRIMIR'!R22/'EJEC REGULAR'!$C$1</f>
        <v>0</v>
      </c>
      <c r="R17" s="114">
        <f>'EJEC NO IMPRIMIR'!S22/'EJEC REGULAR'!$C$1</f>
        <v>0</v>
      </c>
      <c r="S17" s="114">
        <f>'EJEC NO IMPRIMIR'!T22/'EJEC REGULAR'!$C$1</f>
        <v>0</v>
      </c>
      <c r="T17" s="114">
        <f t="shared" si="3"/>
        <v>135990916.616</v>
      </c>
      <c r="U17" s="80"/>
      <c r="V17" s="79">
        <f t="shared" si="2"/>
        <v>135990916.616</v>
      </c>
      <c r="W17" s="80"/>
      <c r="X17" s="115" t="e">
        <f>+#REF!</f>
        <v>#REF!</v>
      </c>
      <c r="Y17" s="80" t="e">
        <f t="shared" si="1"/>
        <v>#REF!</v>
      </c>
      <c r="Z17" s="80"/>
      <c r="AA17" s="80"/>
      <c r="AB17" s="80"/>
      <c r="AC17" s="80"/>
      <c r="AD17" s="80"/>
      <c r="AE17" s="80"/>
    </row>
    <row r="18" spans="1:31" s="81" customFormat="1" ht="22.5" customHeight="1">
      <c r="A18" s="112">
        <v>14</v>
      </c>
      <c r="C18" s="113" t="s">
        <v>95</v>
      </c>
      <c r="E18" s="114">
        <f>'EJEC NO IMPRIMIR'!F23/'EJEC REGULAR'!$C$1</f>
        <v>0</v>
      </c>
      <c r="F18" s="114">
        <f>'EJEC NO IMPRIMIR'!G23/'EJEC REGULAR'!$C$1</f>
        <v>0</v>
      </c>
      <c r="G18" s="114">
        <f>'EJEC NO IMPRIMIR'!H23/'EJEC REGULAR'!$C$1</f>
        <v>0</v>
      </c>
      <c r="H18" s="114">
        <f>'EJEC NO IMPRIMIR'!I23/'EJEC REGULAR'!$C$1</f>
        <v>0</v>
      </c>
      <c r="I18" s="114">
        <f>'EJEC NO IMPRIMIR'!J23/'EJEC REGULAR'!$C$1</f>
        <v>0</v>
      </c>
      <c r="J18" s="114">
        <f>'EJEC NO IMPRIMIR'!K23/'EJEC REGULAR'!$C$1</f>
        <v>0</v>
      </c>
      <c r="K18" s="114">
        <f>'EJEC NO IMPRIMIR'!L23/'EJEC REGULAR'!$C$1</f>
        <v>0</v>
      </c>
      <c r="L18" s="114">
        <f>'EJEC NO IMPRIMIR'!M23/'EJEC REGULAR'!$C$1</f>
        <v>0</v>
      </c>
      <c r="M18" s="114">
        <f>'EJEC NO IMPRIMIR'!N23/'EJEC REGULAR'!$C$1</f>
        <v>0</v>
      </c>
      <c r="N18" s="114">
        <f>'EJEC NO IMPRIMIR'!O23/'EJEC REGULAR'!$C$1</f>
        <v>0</v>
      </c>
      <c r="O18" s="114">
        <f>'EJEC NO IMPRIMIR'!P23/'EJEC REGULAR'!$C$1</f>
        <v>0</v>
      </c>
      <c r="P18" s="114">
        <f>'EJEC NO IMPRIMIR'!Q23/'EJEC REGULAR'!$C$1</f>
        <v>0</v>
      </c>
      <c r="Q18" s="114">
        <f>'EJEC NO IMPRIMIR'!R23/'EJEC REGULAR'!$C$1</f>
        <v>0</v>
      </c>
      <c r="R18" s="114">
        <f>'EJEC NO IMPRIMIR'!S23/'EJEC REGULAR'!$C$1</f>
        <v>0</v>
      </c>
      <c r="S18" s="114">
        <f>'EJEC NO IMPRIMIR'!T23/'EJEC REGULAR'!$C$1</f>
        <v>0</v>
      </c>
      <c r="T18" s="114">
        <f t="shared" si="3"/>
        <v>0</v>
      </c>
      <c r="U18" s="80"/>
      <c r="V18" s="79">
        <f t="shared" si="2"/>
        <v>0</v>
      </c>
      <c r="W18" s="80"/>
      <c r="X18" s="80"/>
      <c r="Y18" s="80">
        <f t="shared" si="1"/>
        <v>0</v>
      </c>
      <c r="Z18" s="80"/>
      <c r="AA18" s="80"/>
      <c r="AB18" s="80"/>
      <c r="AC18" s="80"/>
      <c r="AD18" s="80"/>
      <c r="AE18" s="80"/>
    </row>
    <row r="19" spans="1:31" s="81" customFormat="1" ht="22.5" customHeight="1">
      <c r="A19" s="112" t="s">
        <v>74</v>
      </c>
      <c r="C19" s="113" t="s">
        <v>5</v>
      </c>
      <c r="E19" s="114">
        <f>'EJEC NO IMPRIMIR'!F24/'EJEC REGULAR'!$C$1</f>
        <v>195441.368</v>
      </c>
      <c r="F19" s="114">
        <f>'EJEC NO IMPRIMIR'!G24/'EJEC REGULAR'!$C$1</f>
        <v>-102942.756</v>
      </c>
      <c r="G19" s="114">
        <f>'EJEC NO IMPRIMIR'!H24/'EJEC REGULAR'!$C$1</f>
        <v>-452985.405</v>
      </c>
      <c r="H19" s="114">
        <f>'EJEC NO IMPRIMIR'!I24/'EJEC REGULAR'!$C$1</f>
        <v>2703214.187</v>
      </c>
      <c r="I19" s="114">
        <f>'EJEC NO IMPRIMIR'!J24/'EJEC REGULAR'!$C$1</f>
        <v>1496229.585</v>
      </c>
      <c r="J19" s="114">
        <f>'EJEC NO IMPRIMIR'!K24/'EJEC REGULAR'!$C$1</f>
        <v>56808395.833</v>
      </c>
      <c r="K19" s="114">
        <f>'EJEC NO IMPRIMIR'!L24/'EJEC REGULAR'!$C$1</f>
        <v>-1960402.582</v>
      </c>
      <c r="L19" s="114">
        <f>'EJEC NO IMPRIMIR'!M24/'EJEC REGULAR'!$C$1</f>
        <v>4133596.998</v>
      </c>
      <c r="M19" s="114">
        <f>'EJEC NO IMPRIMIR'!N24/'EJEC REGULAR'!$C$1</f>
        <v>-21166240.456</v>
      </c>
      <c r="N19" s="114">
        <f>'EJEC NO IMPRIMIR'!O24/'EJEC REGULAR'!$C$1</f>
        <v>-7856487.545</v>
      </c>
      <c r="O19" s="114">
        <f>'EJEC NO IMPRIMIR'!P24/'EJEC REGULAR'!$C$1</f>
        <v>463777.024</v>
      </c>
      <c r="P19" s="114">
        <f>'EJEC NO IMPRIMIR'!Q24/'EJEC REGULAR'!$C$1</f>
        <v>-1582906.315</v>
      </c>
      <c r="Q19" s="114">
        <f>'EJEC NO IMPRIMIR'!R24/'EJEC REGULAR'!$C$1</f>
        <v>-2670353.258</v>
      </c>
      <c r="R19" s="114">
        <f>'EJEC NO IMPRIMIR'!S24/'EJEC REGULAR'!$C$1</f>
        <v>153886</v>
      </c>
      <c r="S19" s="114">
        <f>'EJEC NO IMPRIMIR'!T24/'EJEC REGULAR'!$C$1</f>
        <v>0</v>
      </c>
      <c r="T19" s="114">
        <f t="shared" si="3"/>
        <v>30162222.677999992</v>
      </c>
      <c r="U19" s="80"/>
      <c r="V19" s="79">
        <f t="shared" si="2"/>
        <v>30008336.677999992</v>
      </c>
      <c r="W19" s="80"/>
      <c r="X19" s="80"/>
      <c r="Y19" s="80">
        <f t="shared" si="1"/>
        <v>30008336.677999992</v>
      </c>
      <c r="Z19" s="80"/>
      <c r="AA19" s="80"/>
      <c r="AB19" s="80"/>
      <c r="AC19" s="80"/>
      <c r="AD19" s="80"/>
      <c r="AE19" s="80"/>
    </row>
    <row r="20" spans="1:31" s="56" customFormat="1" ht="24.75" customHeight="1">
      <c r="A20" s="84"/>
      <c r="B20" s="68"/>
      <c r="C20" s="69" t="s">
        <v>6</v>
      </c>
      <c r="D20" s="70"/>
      <c r="E20" s="71">
        <f>SUM(E21,E22,E23,E24,E25,E26,E27,E36,E37,E41,E42,E43,E44)</f>
        <v>2903524.064</v>
      </c>
      <c r="F20" s="71">
        <f aca="true" t="shared" si="4" ref="F20:X20">SUM(F21,F22,F23,F24,F25,F26,F27,F36,F37,F41,F42,F43,F44)</f>
        <v>1291048.8530000001</v>
      </c>
      <c r="G20" s="71">
        <f t="shared" si="4"/>
        <v>3387207.9189999998</v>
      </c>
      <c r="H20" s="71">
        <f t="shared" si="4"/>
        <v>7417615.146</v>
      </c>
      <c r="I20" s="71">
        <f t="shared" si="4"/>
        <v>68015002.873</v>
      </c>
      <c r="J20" s="71">
        <f t="shared" si="4"/>
        <v>484305513.914</v>
      </c>
      <c r="K20" s="71">
        <f t="shared" si="4"/>
        <v>34963955.583</v>
      </c>
      <c r="L20" s="71">
        <f t="shared" si="4"/>
        <v>46845610.572</v>
      </c>
      <c r="M20" s="71">
        <f t="shared" si="4"/>
        <v>2120971.137</v>
      </c>
      <c r="N20" s="71">
        <f t="shared" si="4"/>
        <v>69691027.284</v>
      </c>
      <c r="O20" s="71">
        <f t="shared" si="4"/>
        <v>8706983.859000001</v>
      </c>
      <c r="P20" s="71">
        <f t="shared" si="4"/>
        <v>310817638.92</v>
      </c>
      <c r="Q20" s="71">
        <f t="shared" si="4"/>
        <v>8965135.325</v>
      </c>
      <c r="R20" s="71">
        <f t="shared" si="4"/>
        <v>742205</v>
      </c>
      <c r="S20" s="71">
        <f t="shared" si="4"/>
        <v>4996224</v>
      </c>
      <c r="T20" s="71">
        <f t="shared" si="4"/>
        <v>1055169664.4490001</v>
      </c>
      <c r="U20" s="74"/>
      <c r="V20" s="71">
        <f t="shared" si="4"/>
        <v>1049431235.4490001</v>
      </c>
      <c r="W20" s="74"/>
      <c r="X20" s="71" t="e">
        <f t="shared" si="4"/>
        <v>#REF!</v>
      </c>
      <c r="Y20" s="80" t="e">
        <f t="shared" si="1"/>
        <v>#REF!</v>
      </c>
      <c r="Z20" s="74"/>
      <c r="AA20" s="74"/>
      <c r="AB20" s="74" t="e">
        <f>+(T20-R20-S20)+#REF!</f>
        <v>#REF!</v>
      </c>
      <c r="AC20" s="74"/>
      <c r="AD20" s="74"/>
      <c r="AE20" s="74"/>
    </row>
    <row r="21" spans="1:31" s="81" customFormat="1" ht="22.5" customHeight="1">
      <c r="A21" s="112" t="s">
        <v>7</v>
      </c>
      <c r="C21" s="113" t="s">
        <v>8</v>
      </c>
      <c r="E21" s="116">
        <f>'EJEC NO IMPRIMIR'!F26/'EJEC REGULAR'!$C$1</f>
        <v>2434064.257</v>
      </c>
      <c r="F21" s="116">
        <f>'EJEC NO IMPRIMIR'!G26/'EJEC REGULAR'!$C$1</f>
        <v>1126003.411</v>
      </c>
      <c r="G21" s="116">
        <f>'EJEC NO IMPRIMIR'!H26/'EJEC REGULAR'!$C$1</f>
        <v>3055785.181</v>
      </c>
      <c r="H21" s="116">
        <f>'EJEC NO IMPRIMIR'!I26/'EJEC REGULAR'!$C$1</f>
        <v>4125205.727</v>
      </c>
      <c r="I21" s="116">
        <f>'EJEC NO IMPRIMIR'!J26/'EJEC REGULAR'!$C$1</f>
        <v>6064915.681</v>
      </c>
      <c r="J21" s="116">
        <f>'EJEC NO IMPRIMIR'!K26/'EJEC REGULAR'!$C$1</f>
        <v>41348118.413</v>
      </c>
      <c r="K21" s="116">
        <f>'EJEC NO IMPRIMIR'!L26/'EJEC REGULAR'!$C$1</f>
        <v>2984455.696</v>
      </c>
      <c r="L21" s="116">
        <f>'EJEC NO IMPRIMIR'!M26/'EJEC REGULAR'!$C$1</f>
        <v>2229941.208</v>
      </c>
      <c r="M21" s="116">
        <f>'EJEC NO IMPRIMIR'!N26/'EJEC REGULAR'!$C$1</f>
        <v>1748163.573</v>
      </c>
      <c r="N21" s="116">
        <f>'EJEC NO IMPRIMIR'!O26/'EJEC REGULAR'!$C$1</f>
        <v>1893254.376</v>
      </c>
      <c r="O21" s="116">
        <f>'EJEC NO IMPRIMIR'!P26/'EJEC REGULAR'!$C$1</f>
        <v>6272885.442</v>
      </c>
      <c r="P21" s="116">
        <f>'EJEC NO IMPRIMIR'!Q26/'EJEC REGULAR'!$C$1</f>
        <v>4602092.258</v>
      </c>
      <c r="Q21" s="116">
        <f>'EJEC NO IMPRIMIR'!R26/'EJEC REGULAR'!$C$1</f>
        <v>5561766.449</v>
      </c>
      <c r="R21" s="116">
        <f>'EJEC NO IMPRIMIR'!S26/'EJEC REGULAR'!$C$1</f>
        <v>641946</v>
      </c>
      <c r="S21" s="116">
        <f>'EJEC NO IMPRIMIR'!T26/'EJEC REGULAR'!$C$1</f>
        <v>3024646</v>
      </c>
      <c r="T21" s="114">
        <f aca="true" t="shared" si="5" ref="T21:T26">SUM(E21:S21)</f>
        <v>87113243.672</v>
      </c>
      <c r="U21" s="80"/>
      <c r="V21" s="79">
        <f t="shared" si="2"/>
        <v>83446651.672</v>
      </c>
      <c r="W21" s="80"/>
      <c r="X21" s="115" t="e">
        <f>+#REF!</f>
        <v>#REF!</v>
      </c>
      <c r="Y21" s="80" t="e">
        <f t="shared" si="1"/>
        <v>#REF!</v>
      </c>
      <c r="Z21" s="80"/>
      <c r="AA21" s="80"/>
      <c r="AB21" s="80"/>
      <c r="AC21" s="80"/>
      <c r="AD21" s="80"/>
      <c r="AE21" s="80"/>
    </row>
    <row r="22" spans="1:31" s="81" customFormat="1" ht="22.5" customHeight="1">
      <c r="A22" s="112" t="s">
        <v>9</v>
      </c>
      <c r="C22" s="113" t="s">
        <v>10</v>
      </c>
      <c r="E22" s="114">
        <f>'EJEC NO IMPRIMIR'!F27/'EJEC REGULAR'!$C$1</f>
        <v>51362.559</v>
      </c>
      <c r="F22" s="114">
        <f>'EJEC NO IMPRIMIR'!G27/'EJEC REGULAR'!$C$1</f>
        <v>49496.565</v>
      </c>
      <c r="G22" s="114">
        <f>'EJEC NO IMPRIMIR'!H27/'EJEC REGULAR'!$C$1</f>
        <v>101807.999</v>
      </c>
      <c r="H22" s="114">
        <f>'EJEC NO IMPRIMIR'!I27/'EJEC REGULAR'!$C$1</f>
        <v>163821.045</v>
      </c>
      <c r="I22" s="114">
        <f>'EJEC NO IMPRIMIR'!J27/'EJEC REGULAR'!$C$1</f>
        <v>368883.619</v>
      </c>
      <c r="J22" s="114">
        <f>'EJEC NO IMPRIMIR'!K27/'EJEC REGULAR'!$C$1</f>
        <v>2406996.524</v>
      </c>
      <c r="K22" s="114">
        <f>'EJEC NO IMPRIMIR'!L27/'EJEC REGULAR'!$C$1</f>
        <v>155017.803</v>
      </c>
      <c r="L22" s="114">
        <f>'EJEC NO IMPRIMIR'!M27/'EJEC REGULAR'!$C$1</f>
        <v>79467.115</v>
      </c>
      <c r="M22" s="114">
        <f>'EJEC NO IMPRIMIR'!N27/'EJEC REGULAR'!$C$1</f>
        <v>64043.179</v>
      </c>
      <c r="N22" s="114">
        <f>'EJEC NO IMPRIMIR'!O27/'EJEC REGULAR'!$C$1</f>
        <v>226120.047</v>
      </c>
      <c r="O22" s="114">
        <f>'EJEC NO IMPRIMIR'!P27/'EJEC REGULAR'!$C$1</f>
        <v>1299713.291</v>
      </c>
      <c r="P22" s="114">
        <f>'EJEC NO IMPRIMIR'!Q27/'EJEC REGULAR'!$C$1</f>
        <v>328239.08</v>
      </c>
      <c r="Q22" s="114">
        <f>'EJEC NO IMPRIMIR'!R27/'EJEC REGULAR'!$C$1</f>
        <v>277558.931</v>
      </c>
      <c r="R22" s="114">
        <f>'EJEC NO IMPRIMIR'!S27/'EJEC REGULAR'!$C$1</f>
        <v>43982</v>
      </c>
      <c r="S22" s="114">
        <f>'EJEC NO IMPRIMIR'!T27/'EJEC REGULAR'!$C$1</f>
        <v>901481</v>
      </c>
      <c r="T22" s="114">
        <f t="shared" si="5"/>
        <v>6517990.757</v>
      </c>
      <c r="U22" s="80"/>
      <c r="V22" s="79">
        <f t="shared" si="2"/>
        <v>5572527.757</v>
      </c>
      <c r="W22" s="80"/>
      <c r="X22" s="115" t="e">
        <f>+#REF!</f>
        <v>#REF!</v>
      </c>
      <c r="Y22" s="80" t="e">
        <f t="shared" si="1"/>
        <v>#REF!</v>
      </c>
      <c r="Z22" s="80"/>
      <c r="AA22" s="80"/>
      <c r="AB22" s="80"/>
      <c r="AC22" s="80"/>
      <c r="AD22" s="80"/>
      <c r="AE22" s="80"/>
    </row>
    <row r="23" spans="1:31" s="81" customFormat="1" ht="22.5" customHeight="1">
      <c r="A23" s="112" t="s">
        <v>11</v>
      </c>
      <c r="C23" s="113" t="s">
        <v>52</v>
      </c>
      <c r="E23" s="114">
        <f>'EJEC NO IMPRIMIR'!F28/'EJEC REGULAR'!$C$1</f>
        <v>206243.758</v>
      </c>
      <c r="F23" s="114">
        <f>'EJEC NO IMPRIMIR'!G28/'EJEC REGULAR'!$C$1</f>
        <v>81320.999</v>
      </c>
      <c r="G23" s="114">
        <f>'EJEC NO IMPRIMIR'!H28/'EJEC REGULAR'!$C$1</f>
        <v>68281.674</v>
      </c>
      <c r="H23" s="114">
        <f>'EJEC NO IMPRIMIR'!I28/'EJEC REGULAR'!$C$1</f>
        <v>202519.782</v>
      </c>
      <c r="I23" s="114">
        <f>'EJEC NO IMPRIMIR'!J28/'EJEC REGULAR'!$C$1</f>
        <v>34885.51</v>
      </c>
      <c r="J23" s="114">
        <f>'EJEC NO IMPRIMIR'!K28/'EJEC REGULAR'!$C$1</f>
        <v>1313508.513</v>
      </c>
      <c r="K23" s="114">
        <f>'EJEC NO IMPRIMIR'!L28/'EJEC REGULAR'!$C$1</f>
        <v>76930.83</v>
      </c>
      <c r="L23" s="114">
        <f>'EJEC NO IMPRIMIR'!M28/'EJEC REGULAR'!$C$1</f>
        <v>33569.642</v>
      </c>
      <c r="M23" s="114">
        <f>'EJEC NO IMPRIMIR'!N28/'EJEC REGULAR'!$C$1</f>
        <v>140018.061</v>
      </c>
      <c r="N23" s="114">
        <f>'EJEC NO IMPRIMIR'!O28/'EJEC REGULAR'!$C$1</f>
        <v>0</v>
      </c>
      <c r="O23" s="114">
        <f>'EJEC NO IMPRIMIR'!P28/'EJEC REGULAR'!$C$1</f>
        <v>143761.514</v>
      </c>
      <c r="P23" s="114">
        <f>'EJEC NO IMPRIMIR'!Q28/'EJEC REGULAR'!$C$1</f>
        <v>27138.859</v>
      </c>
      <c r="Q23" s="114">
        <f>'EJEC NO IMPRIMIR'!R28/'EJEC REGULAR'!$C$1</f>
        <v>186528.09</v>
      </c>
      <c r="R23" s="114">
        <f>'EJEC NO IMPRIMIR'!S28/'EJEC REGULAR'!$C$1</f>
        <v>0</v>
      </c>
      <c r="S23" s="114">
        <f>'EJEC NO IMPRIMIR'!T28/'EJEC REGULAR'!$C$1</f>
        <v>0</v>
      </c>
      <c r="T23" s="114">
        <f t="shared" si="5"/>
        <v>2514707.2320000003</v>
      </c>
      <c r="U23" s="80"/>
      <c r="V23" s="79">
        <f t="shared" si="2"/>
        <v>2514707.2320000003</v>
      </c>
      <c r="W23" s="80"/>
      <c r="X23" s="80"/>
      <c r="Y23" s="80">
        <f t="shared" si="1"/>
        <v>2514707.2320000003</v>
      </c>
      <c r="Z23" s="80"/>
      <c r="AA23" s="80"/>
      <c r="AB23" s="80"/>
      <c r="AC23" s="80"/>
      <c r="AD23" s="80"/>
      <c r="AE23" s="80"/>
    </row>
    <row r="24" spans="1:31" s="81" customFormat="1" ht="22.5" customHeight="1">
      <c r="A24" s="112" t="s">
        <v>12</v>
      </c>
      <c r="C24" s="113" t="s">
        <v>14</v>
      </c>
      <c r="E24" s="114">
        <f>'EJEC NO IMPRIMIR'!F29/'EJEC REGULAR'!$C$1</f>
        <v>78964.922</v>
      </c>
      <c r="F24" s="114">
        <f>'EJEC NO IMPRIMIR'!G29/'EJEC REGULAR'!$C$1</f>
        <v>0</v>
      </c>
      <c r="G24" s="114">
        <f>'EJEC NO IMPRIMIR'!H29/'EJEC REGULAR'!$C$1</f>
        <v>0</v>
      </c>
      <c r="H24" s="114">
        <f>'EJEC NO IMPRIMIR'!I29/'EJEC REGULAR'!$C$1</f>
        <v>0</v>
      </c>
      <c r="I24" s="114">
        <f>'EJEC NO IMPRIMIR'!J29/'EJEC REGULAR'!$C$1</f>
        <v>0</v>
      </c>
      <c r="J24" s="114">
        <f>'EJEC NO IMPRIMIR'!K29/'EJEC REGULAR'!$C$1</f>
        <v>0</v>
      </c>
      <c r="K24" s="114">
        <f>'EJEC NO IMPRIMIR'!L29/'EJEC REGULAR'!$C$1</f>
        <v>0</v>
      </c>
      <c r="L24" s="114">
        <f>'EJEC NO IMPRIMIR'!M29/'EJEC REGULAR'!$C$1</f>
        <v>0</v>
      </c>
      <c r="M24" s="114">
        <f>'EJEC NO IMPRIMIR'!N29/'EJEC REGULAR'!$C$1</f>
        <v>0</v>
      </c>
      <c r="N24" s="114">
        <f>'EJEC NO IMPRIMIR'!O29/'EJEC REGULAR'!$C$1</f>
        <v>0</v>
      </c>
      <c r="O24" s="114">
        <f>'EJEC NO IMPRIMIR'!P29/'EJEC REGULAR'!$C$1</f>
        <v>0</v>
      </c>
      <c r="P24" s="114">
        <f>'EJEC NO IMPRIMIR'!Q29/'EJEC REGULAR'!$C$1</f>
        <v>212570.95</v>
      </c>
      <c r="Q24" s="114">
        <f>'EJEC NO IMPRIMIR'!R29/'EJEC REGULAR'!$C$1</f>
        <v>138465</v>
      </c>
      <c r="R24" s="114">
        <f>'EJEC NO IMPRIMIR'!S29/'EJEC REGULAR'!$C$1</f>
        <v>0</v>
      </c>
      <c r="S24" s="114">
        <f>'EJEC NO IMPRIMIR'!T29/'EJEC REGULAR'!$C$1</f>
        <v>0</v>
      </c>
      <c r="T24" s="114">
        <f t="shared" si="5"/>
        <v>430000.87200000003</v>
      </c>
      <c r="U24" s="80"/>
      <c r="V24" s="79">
        <f t="shared" si="2"/>
        <v>430000.87200000003</v>
      </c>
      <c r="W24" s="80"/>
      <c r="X24" s="80"/>
      <c r="Y24" s="80">
        <f t="shared" si="1"/>
        <v>430000.87200000003</v>
      </c>
      <c r="Z24" s="80"/>
      <c r="AA24" s="80"/>
      <c r="AB24" s="80"/>
      <c r="AC24" s="80"/>
      <c r="AD24" s="80"/>
      <c r="AE24" s="80"/>
    </row>
    <row r="25" spans="1:31" s="81" customFormat="1" ht="22.5" customHeight="1">
      <c r="A25" s="112" t="s">
        <v>13</v>
      </c>
      <c r="C25" s="113" t="s">
        <v>30</v>
      </c>
      <c r="E25" s="114">
        <f>'EJEC NO IMPRIMIR'!F30/'EJEC REGULAR'!$C$1</f>
        <v>0</v>
      </c>
      <c r="F25" s="114">
        <f>'EJEC NO IMPRIMIR'!G30/'EJEC REGULAR'!$C$1</f>
        <v>0</v>
      </c>
      <c r="G25" s="114">
        <f>'EJEC NO IMPRIMIR'!H30/'EJEC REGULAR'!$C$1</f>
        <v>0</v>
      </c>
      <c r="H25" s="114">
        <f>'EJEC NO IMPRIMIR'!I30/'EJEC REGULAR'!$C$1</f>
        <v>0</v>
      </c>
      <c r="I25" s="114">
        <f>'EJEC NO IMPRIMIR'!J30/'EJEC REGULAR'!$C$1</f>
        <v>0</v>
      </c>
      <c r="J25" s="114">
        <f>'EJEC NO IMPRIMIR'!K30/'EJEC REGULAR'!$C$1</f>
        <v>0</v>
      </c>
      <c r="K25" s="114">
        <f>'EJEC NO IMPRIMIR'!L30/'EJEC REGULAR'!$C$1</f>
        <v>0</v>
      </c>
      <c r="L25" s="114">
        <f>'EJEC NO IMPRIMIR'!M30/'EJEC REGULAR'!$C$1</f>
        <v>0</v>
      </c>
      <c r="M25" s="114">
        <f>'EJEC NO IMPRIMIR'!N30/'EJEC REGULAR'!$C$1</f>
        <v>0</v>
      </c>
      <c r="N25" s="114">
        <f>'EJEC NO IMPRIMIR'!O30/'EJEC REGULAR'!$C$1</f>
        <v>0</v>
      </c>
      <c r="O25" s="114">
        <f>'EJEC NO IMPRIMIR'!P30/'EJEC REGULAR'!$C$1</f>
        <v>0</v>
      </c>
      <c r="P25" s="114">
        <f>'EJEC NO IMPRIMIR'!Q30/'EJEC REGULAR'!$C$1</f>
        <v>0</v>
      </c>
      <c r="Q25" s="114">
        <f>'EJEC NO IMPRIMIR'!R30/'EJEC REGULAR'!$C$1</f>
        <v>0</v>
      </c>
      <c r="R25" s="114">
        <f>'EJEC NO IMPRIMIR'!S30/'EJEC REGULAR'!$C$1</f>
        <v>0</v>
      </c>
      <c r="S25" s="114">
        <f>'EJEC NO IMPRIMIR'!T30/'EJEC REGULAR'!$C$1</f>
        <v>0</v>
      </c>
      <c r="T25" s="114">
        <f t="shared" si="5"/>
        <v>0</v>
      </c>
      <c r="U25" s="80"/>
      <c r="V25" s="79">
        <f t="shared" si="2"/>
        <v>0</v>
      </c>
      <c r="W25" s="80"/>
      <c r="X25" s="80"/>
      <c r="Y25" s="80">
        <f t="shared" si="1"/>
        <v>0</v>
      </c>
      <c r="Z25" s="80"/>
      <c r="AA25" s="80"/>
      <c r="AB25" s="80"/>
      <c r="AC25" s="80"/>
      <c r="AD25" s="80"/>
      <c r="AE25" s="80"/>
    </row>
    <row r="26" spans="1:31" s="81" customFormat="1" ht="22.5" customHeight="1">
      <c r="A26" s="112" t="s">
        <v>75</v>
      </c>
      <c r="C26" s="113" t="s">
        <v>67</v>
      </c>
      <c r="E26" s="114">
        <f>'EJEC NO IMPRIMIR'!F31/'EJEC REGULAR'!$C$1</f>
        <v>0</v>
      </c>
      <c r="F26" s="114">
        <f>'EJEC NO IMPRIMIR'!G31/'EJEC REGULAR'!$C$1</f>
        <v>0</v>
      </c>
      <c r="G26" s="114">
        <f>'EJEC NO IMPRIMIR'!H31/'EJEC REGULAR'!$C$1</f>
        <v>0</v>
      </c>
      <c r="H26" s="114">
        <f>'EJEC NO IMPRIMIR'!I31/'EJEC REGULAR'!$C$1</f>
        <v>0</v>
      </c>
      <c r="I26" s="114">
        <f>'EJEC NO IMPRIMIR'!J31/'EJEC REGULAR'!$C$1</f>
        <v>298988.192</v>
      </c>
      <c r="J26" s="114">
        <f>'EJEC NO IMPRIMIR'!K31/'EJEC REGULAR'!$C$1</f>
        <v>69398.554</v>
      </c>
      <c r="K26" s="114">
        <f>'EJEC NO IMPRIMIR'!L31/'EJEC REGULAR'!$C$1</f>
        <v>0</v>
      </c>
      <c r="L26" s="114">
        <f>'EJEC NO IMPRIMIR'!M31/'EJEC REGULAR'!$C$1</f>
        <v>0</v>
      </c>
      <c r="M26" s="114">
        <f>'EJEC NO IMPRIMIR'!N31/'EJEC REGULAR'!$C$1</f>
        <v>0</v>
      </c>
      <c r="N26" s="114">
        <f>'EJEC NO IMPRIMIR'!O31/'EJEC REGULAR'!$C$1</f>
        <v>0</v>
      </c>
      <c r="O26" s="114">
        <f>'EJEC NO IMPRIMIR'!P31/'EJEC REGULAR'!$C$1</f>
        <v>0</v>
      </c>
      <c r="P26" s="114">
        <f>'EJEC NO IMPRIMIR'!Q31/'EJEC REGULAR'!$C$1</f>
        <v>0</v>
      </c>
      <c r="Q26" s="114">
        <f>'EJEC NO IMPRIMIR'!R31/'EJEC REGULAR'!$C$1</f>
        <v>0</v>
      </c>
      <c r="R26" s="114">
        <f>'EJEC NO IMPRIMIR'!S31/'EJEC REGULAR'!$C$1</f>
        <v>0</v>
      </c>
      <c r="S26" s="114">
        <f>'EJEC NO IMPRIMIR'!T31/'EJEC REGULAR'!$C$1</f>
        <v>0</v>
      </c>
      <c r="T26" s="114">
        <f t="shared" si="5"/>
        <v>368386.746</v>
      </c>
      <c r="U26" s="80"/>
      <c r="V26" s="79">
        <f t="shared" si="2"/>
        <v>368386.746</v>
      </c>
      <c r="W26" s="80"/>
      <c r="X26" s="80"/>
      <c r="Y26" s="80">
        <f t="shared" si="1"/>
        <v>368386.746</v>
      </c>
      <c r="Z26" s="80"/>
      <c r="AA26" s="80"/>
      <c r="AB26" s="80"/>
      <c r="AC26" s="80"/>
      <c r="AD26" s="80"/>
      <c r="AE26" s="80"/>
    </row>
    <row r="27" spans="1:31" s="59" customFormat="1" ht="22.5" customHeight="1">
      <c r="A27" s="112" t="s">
        <v>76</v>
      </c>
      <c r="B27" s="81"/>
      <c r="C27" s="117" t="s">
        <v>68</v>
      </c>
      <c r="D27" s="81"/>
      <c r="E27" s="118">
        <f>'EJEC NO IMPRIMIR'!F32/'EJEC REGULAR'!$C$1</f>
        <v>0</v>
      </c>
      <c r="F27" s="118">
        <f>'EJEC NO IMPRIMIR'!G32/'EJEC REGULAR'!$C$1</f>
        <v>0</v>
      </c>
      <c r="G27" s="118">
        <f>'EJEC NO IMPRIMIR'!H32/'EJEC REGULAR'!$C$1</f>
        <v>84664.63</v>
      </c>
      <c r="H27" s="118">
        <f>'EJEC NO IMPRIMIR'!I32/'EJEC REGULAR'!$C$1</f>
        <v>0</v>
      </c>
      <c r="I27" s="118">
        <f>'EJEC NO IMPRIMIR'!J32/'EJEC REGULAR'!$C$1</f>
        <v>689.931</v>
      </c>
      <c r="J27" s="118">
        <f>'EJEC NO IMPRIMIR'!K32/'EJEC REGULAR'!$C$1</f>
        <v>1481097.435</v>
      </c>
      <c r="K27" s="118">
        <f>'EJEC NO IMPRIMIR'!L32/'EJEC REGULAR'!$C$1</f>
        <v>40.064</v>
      </c>
      <c r="L27" s="118">
        <f>'EJEC NO IMPRIMIR'!M32/'EJEC REGULAR'!$C$1</f>
        <v>374.85</v>
      </c>
      <c r="M27" s="118">
        <f>'EJEC NO IMPRIMIR'!N32/'EJEC REGULAR'!$C$1</f>
        <v>1376.055</v>
      </c>
      <c r="N27" s="118">
        <f>'EJEC NO IMPRIMIR'!O32/'EJEC REGULAR'!$C$1</f>
        <v>8832.524</v>
      </c>
      <c r="O27" s="118">
        <f>'EJEC NO IMPRIMIR'!P32/'EJEC REGULAR'!$C$1</f>
        <v>127172.673</v>
      </c>
      <c r="P27" s="118">
        <f>'EJEC NO IMPRIMIR'!Q32/'EJEC REGULAR'!$C$1</f>
        <v>1417.982</v>
      </c>
      <c r="Q27" s="118">
        <f>'EJEC NO IMPRIMIR'!R32/'EJEC REGULAR'!$C$1</f>
        <v>5882.18</v>
      </c>
      <c r="R27" s="118">
        <f>'EJEC NO IMPRIMIR'!S32/'EJEC REGULAR'!$C$1</f>
        <v>11050</v>
      </c>
      <c r="S27" s="118">
        <f>'EJEC NO IMPRIMIR'!T32/'EJEC REGULAR'!$C$1</f>
        <v>18004</v>
      </c>
      <c r="T27" s="114">
        <f>SUM(T28:T35)</f>
        <v>1740602.324</v>
      </c>
      <c r="U27" s="79"/>
      <c r="V27" s="79">
        <f t="shared" si="2"/>
        <v>1711548.324</v>
      </c>
      <c r="W27" s="79"/>
      <c r="X27" s="79" t="e">
        <f>SUM(X28:X36)</f>
        <v>#REF!</v>
      </c>
      <c r="Y27" s="80" t="e">
        <f t="shared" si="1"/>
        <v>#REF!</v>
      </c>
      <c r="Z27" s="79"/>
      <c r="AA27" s="79"/>
      <c r="AB27" s="79"/>
      <c r="AC27" s="79"/>
      <c r="AD27" s="79"/>
      <c r="AE27" s="79"/>
    </row>
    <row r="28" spans="1:31" s="81" customFormat="1" ht="22.5" customHeight="1">
      <c r="A28" s="119" t="s">
        <v>20</v>
      </c>
      <c r="B28" s="120"/>
      <c r="C28" s="121" t="s">
        <v>38</v>
      </c>
      <c r="E28" s="116">
        <f>'EJEC NO IMPRIMIR'!F33/'EJEC REGULAR'!$C$1</f>
        <v>0</v>
      </c>
      <c r="F28" s="116">
        <f>'EJEC NO IMPRIMIR'!G33/'EJEC REGULAR'!$C$1</f>
        <v>0</v>
      </c>
      <c r="G28" s="116">
        <f>'EJEC NO IMPRIMIR'!H33/'EJEC REGULAR'!$C$1</f>
        <v>0</v>
      </c>
      <c r="H28" s="116">
        <f>'EJEC NO IMPRIMIR'!I33/'EJEC REGULAR'!$C$1</f>
        <v>0</v>
      </c>
      <c r="I28" s="116">
        <f>'EJEC NO IMPRIMIR'!J33/'EJEC REGULAR'!$C$1</f>
        <v>0</v>
      </c>
      <c r="J28" s="116">
        <f>'EJEC NO IMPRIMIR'!K33/'EJEC REGULAR'!$C$1</f>
        <v>0</v>
      </c>
      <c r="K28" s="116">
        <f>'EJEC NO IMPRIMIR'!L33/'EJEC REGULAR'!$C$1</f>
        <v>0</v>
      </c>
      <c r="L28" s="116">
        <f>'EJEC NO IMPRIMIR'!M33/'EJEC REGULAR'!$C$1</f>
        <v>0</v>
      </c>
      <c r="M28" s="116">
        <f>'EJEC NO IMPRIMIR'!N33/'EJEC REGULAR'!$C$1</f>
        <v>0</v>
      </c>
      <c r="N28" s="116">
        <f>'EJEC NO IMPRIMIR'!O33/'EJEC REGULAR'!$C$1</f>
        <v>0</v>
      </c>
      <c r="O28" s="116">
        <f>'EJEC NO IMPRIMIR'!P33/'EJEC REGULAR'!$C$1</f>
        <v>0</v>
      </c>
      <c r="P28" s="116">
        <f>'EJEC NO IMPRIMIR'!Q33/'EJEC REGULAR'!$C$1</f>
        <v>0</v>
      </c>
      <c r="Q28" s="116">
        <f>'EJEC NO IMPRIMIR'!R33/'EJEC REGULAR'!$C$1</f>
        <v>0</v>
      </c>
      <c r="R28" s="116">
        <f>'EJEC NO IMPRIMIR'!S33/'EJEC REGULAR'!$C$1</f>
        <v>0</v>
      </c>
      <c r="S28" s="116">
        <f>'EJEC NO IMPRIMIR'!T33/'EJEC REGULAR'!$C$1</f>
        <v>0</v>
      </c>
      <c r="T28" s="116">
        <f aca="true" t="shared" si="6" ref="T28:T36">SUM(E28:S28)</f>
        <v>0</v>
      </c>
      <c r="U28" s="80"/>
      <c r="V28" s="79">
        <f t="shared" si="2"/>
        <v>0</v>
      </c>
      <c r="W28" s="80"/>
      <c r="X28" s="80"/>
      <c r="Y28" s="80">
        <f t="shared" si="1"/>
        <v>0</v>
      </c>
      <c r="Z28" s="80"/>
      <c r="AA28" s="80"/>
      <c r="AB28" s="80"/>
      <c r="AC28" s="80"/>
      <c r="AD28" s="80"/>
      <c r="AE28" s="80"/>
    </row>
    <row r="29" spans="1:31" s="81" customFormat="1" ht="22.5" customHeight="1">
      <c r="A29" s="122" t="s">
        <v>39</v>
      </c>
      <c r="C29" s="113" t="s">
        <v>98</v>
      </c>
      <c r="E29" s="114">
        <f>'EJEC NO IMPRIMIR'!F34/'EJEC REGULAR'!$C$1</f>
        <v>0</v>
      </c>
      <c r="F29" s="114">
        <f>'EJEC NO IMPRIMIR'!G34/'EJEC REGULAR'!$C$1</f>
        <v>0</v>
      </c>
      <c r="G29" s="114">
        <f>'EJEC NO IMPRIMIR'!H34/'EJEC REGULAR'!$C$1</f>
        <v>0</v>
      </c>
      <c r="H29" s="114">
        <f>'EJEC NO IMPRIMIR'!I34/'EJEC REGULAR'!$C$1</f>
        <v>0</v>
      </c>
      <c r="I29" s="114">
        <f>'EJEC NO IMPRIMIR'!J34/'EJEC REGULAR'!$C$1</f>
        <v>0</v>
      </c>
      <c r="J29" s="114">
        <f>'EJEC NO IMPRIMIR'!K34/'EJEC REGULAR'!$C$1</f>
        <v>0</v>
      </c>
      <c r="K29" s="114">
        <f>'EJEC NO IMPRIMIR'!L34/'EJEC REGULAR'!$C$1</f>
        <v>0</v>
      </c>
      <c r="L29" s="114">
        <f>'EJEC NO IMPRIMIR'!M34/'EJEC REGULAR'!$C$1</f>
        <v>0</v>
      </c>
      <c r="M29" s="114">
        <f>'EJEC NO IMPRIMIR'!N34/'EJEC REGULAR'!$C$1</f>
        <v>0</v>
      </c>
      <c r="N29" s="114">
        <f>'EJEC NO IMPRIMIR'!O34/'EJEC REGULAR'!$C$1</f>
        <v>0</v>
      </c>
      <c r="O29" s="114">
        <f>'EJEC NO IMPRIMIR'!P34/'EJEC REGULAR'!$C$1</f>
        <v>0</v>
      </c>
      <c r="P29" s="114">
        <f>'EJEC NO IMPRIMIR'!Q34/'EJEC REGULAR'!$C$1</f>
        <v>0</v>
      </c>
      <c r="Q29" s="114">
        <f>'EJEC NO IMPRIMIR'!R34/'EJEC REGULAR'!$C$1</f>
        <v>0</v>
      </c>
      <c r="R29" s="114">
        <f>'EJEC NO IMPRIMIR'!S34/'EJEC REGULAR'!$C$1</f>
        <v>0</v>
      </c>
      <c r="S29" s="114">
        <f>'EJEC NO IMPRIMIR'!T34/'EJEC REGULAR'!$C$1</f>
        <v>0</v>
      </c>
      <c r="T29" s="114">
        <f t="shared" si="6"/>
        <v>0</v>
      </c>
      <c r="U29" s="80"/>
      <c r="V29" s="79">
        <f t="shared" si="2"/>
        <v>0</v>
      </c>
      <c r="W29" s="80"/>
      <c r="X29" s="80"/>
      <c r="Y29" s="80">
        <f t="shared" si="1"/>
        <v>0</v>
      </c>
      <c r="Z29" s="80"/>
      <c r="AA29" s="80"/>
      <c r="AB29" s="80"/>
      <c r="AC29" s="80"/>
      <c r="AD29" s="80"/>
      <c r="AE29" s="80"/>
    </row>
    <row r="30" spans="1:31" s="81" customFormat="1" ht="22.5" customHeight="1">
      <c r="A30" s="122" t="s">
        <v>31</v>
      </c>
      <c r="C30" s="113" t="s">
        <v>33</v>
      </c>
      <c r="E30" s="114">
        <f>'EJEC NO IMPRIMIR'!F35/'EJEC REGULAR'!$C$1</f>
        <v>0</v>
      </c>
      <c r="F30" s="114">
        <f>'EJEC NO IMPRIMIR'!G35/'EJEC REGULAR'!$C$1</f>
        <v>0</v>
      </c>
      <c r="G30" s="114">
        <f>'EJEC NO IMPRIMIR'!H35/'EJEC REGULAR'!$C$1</f>
        <v>0</v>
      </c>
      <c r="H30" s="114">
        <f>'EJEC NO IMPRIMIR'!I35/'EJEC REGULAR'!$C$1</f>
        <v>0</v>
      </c>
      <c r="I30" s="114">
        <f>'EJEC NO IMPRIMIR'!J35/'EJEC REGULAR'!$C$1</f>
        <v>0</v>
      </c>
      <c r="J30" s="114">
        <f>'EJEC NO IMPRIMIR'!K35/'EJEC REGULAR'!$C$1</f>
        <v>36556.8</v>
      </c>
      <c r="K30" s="114">
        <f>'EJEC NO IMPRIMIR'!L35/'EJEC REGULAR'!$C$1</f>
        <v>0</v>
      </c>
      <c r="L30" s="114">
        <f>'EJEC NO IMPRIMIR'!M35/'EJEC REGULAR'!$C$1</f>
        <v>0</v>
      </c>
      <c r="M30" s="114">
        <f>'EJEC NO IMPRIMIR'!N35/'EJEC REGULAR'!$C$1</f>
        <v>0</v>
      </c>
      <c r="N30" s="114">
        <f>'EJEC NO IMPRIMIR'!O35/'EJEC REGULAR'!$C$1</f>
        <v>0</v>
      </c>
      <c r="O30" s="114">
        <f>'EJEC NO IMPRIMIR'!P35/'EJEC REGULAR'!$C$1</f>
        <v>0</v>
      </c>
      <c r="P30" s="114">
        <f>'EJEC NO IMPRIMIR'!Q35/'EJEC REGULAR'!$C$1</f>
        <v>0</v>
      </c>
      <c r="Q30" s="114">
        <f>'EJEC NO IMPRIMIR'!R35/'EJEC REGULAR'!$C$1</f>
        <v>0</v>
      </c>
      <c r="R30" s="114">
        <f>'EJEC NO IMPRIMIR'!S35/'EJEC REGULAR'!$C$1</f>
        <v>0</v>
      </c>
      <c r="S30" s="114">
        <f>'EJEC NO IMPRIMIR'!T35/'EJEC REGULAR'!$C$1</f>
        <v>0</v>
      </c>
      <c r="T30" s="114">
        <f t="shared" si="6"/>
        <v>36556.8</v>
      </c>
      <c r="U30" s="80"/>
      <c r="V30" s="79">
        <f t="shared" si="2"/>
        <v>36556.8</v>
      </c>
      <c r="W30" s="80"/>
      <c r="X30" s="80"/>
      <c r="Y30" s="80">
        <f t="shared" si="1"/>
        <v>36556.8</v>
      </c>
      <c r="Z30" s="80"/>
      <c r="AA30" s="80"/>
      <c r="AB30" s="80"/>
      <c r="AC30" s="80"/>
      <c r="AD30" s="80"/>
      <c r="AE30" s="80"/>
    </row>
    <row r="31" spans="1:31" s="81" customFormat="1" ht="22.5" customHeight="1">
      <c r="A31" s="122" t="s">
        <v>32</v>
      </c>
      <c r="C31" s="113" t="s">
        <v>34</v>
      </c>
      <c r="E31" s="114">
        <f>'EJEC NO IMPRIMIR'!F36/'EJEC REGULAR'!$C$1</f>
        <v>0</v>
      </c>
      <c r="F31" s="114">
        <f>'EJEC NO IMPRIMIR'!G36/'EJEC REGULAR'!$C$1</f>
        <v>0</v>
      </c>
      <c r="G31" s="114">
        <f>'EJEC NO IMPRIMIR'!H36/'EJEC REGULAR'!$C$1</f>
        <v>0</v>
      </c>
      <c r="H31" s="114">
        <f>'EJEC NO IMPRIMIR'!I36/'EJEC REGULAR'!$C$1</f>
        <v>0</v>
      </c>
      <c r="I31" s="114">
        <f>'EJEC NO IMPRIMIR'!J36/'EJEC REGULAR'!$C$1</f>
        <v>0</v>
      </c>
      <c r="J31" s="114">
        <f>'EJEC NO IMPRIMIR'!K36/'EJEC REGULAR'!$C$1</f>
        <v>859.013</v>
      </c>
      <c r="K31" s="114">
        <f>'EJEC NO IMPRIMIR'!L36/'EJEC REGULAR'!$C$1</f>
        <v>0</v>
      </c>
      <c r="L31" s="114">
        <f>'EJEC NO IMPRIMIR'!M36/'EJEC REGULAR'!$C$1</f>
        <v>0</v>
      </c>
      <c r="M31" s="114">
        <f>'EJEC NO IMPRIMIR'!N36/'EJEC REGULAR'!$C$1</f>
        <v>0</v>
      </c>
      <c r="N31" s="114">
        <f>'EJEC NO IMPRIMIR'!O36/'EJEC REGULAR'!$C$1</f>
        <v>8166.613</v>
      </c>
      <c r="O31" s="114">
        <f>'EJEC NO IMPRIMIR'!P36/'EJEC REGULAR'!$C$1</f>
        <v>0</v>
      </c>
      <c r="P31" s="114">
        <f>'EJEC NO IMPRIMIR'!Q36/'EJEC REGULAR'!$C$1</f>
        <v>0</v>
      </c>
      <c r="Q31" s="114">
        <f>'EJEC NO IMPRIMIR'!R36/'EJEC REGULAR'!$C$1</f>
        <v>0</v>
      </c>
      <c r="R31" s="114">
        <f>'EJEC NO IMPRIMIR'!S36/'EJEC REGULAR'!$C$1</f>
        <v>0</v>
      </c>
      <c r="S31" s="114">
        <f>'EJEC NO IMPRIMIR'!T36/'EJEC REGULAR'!$C$1</f>
        <v>0</v>
      </c>
      <c r="T31" s="114">
        <f t="shared" si="6"/>
        <v>9025.626</v>
      </c>
      <c r="U31" s="80"/>
      <c r="V31" s="79">
        <f t="shared" si="2"/>
        <v>9025.626</v>
      </c>
      <c r="W31" s="80"/>
      <c r="X31" s="82" t="e">
        <f>+#REF!</f>
        <v>#REF!</v>
      </c>
      <c r="Y31" s="80" t="e">
        <f t="shared" si="1"/>
        <v>#REF!</v>
      </c>
      <c r="Z31" s="80"/>
      <c r="AA31" s="80"/>
      <c r="AB31" s="80"/>
      <c r="AC31" s="80"/>
      <c r="AD31" s="80"/>
      <c r="AE31" s="80"/>
    </row>
    <row r="32" spans="1:31" s="81" customFormat="1" ht="22.5" customHeight="1">
      <c r="A32" s="122" t="s">
        <v>37</v>
      </c>
      <c r="C32" s="113" t="s">
        <v>47</v>
      </c>
      <c r="E32" s="114">
        <f>'EJEC NO IMPRIMIR'!F37/'EJEC REGULAR'!$C$1</f>
        <v>0</v>
      </c>
      <c r="F32" s="114">
        <f>'EJEC NO IMPRIMIR'!G37/'EJEC REGULAR'!$C$1</f>
        <v>0</v>
      </c>
      <c r="G32" s="114">
        <f>'EJEC NO IMPRIMIR'!H37/'EJEC REGULAR'!$C$1</f>
        <v>3051.22</v>
      </c>
      <c r="H32" s="114">
        <f>'EJEC NO IMPRIMIR'!I37/'EJEC REGULAR'!$C$1</f>
        <v>0</v>
      </c>
      <c r="I32" s="114">
        <f>'EJEC NO IMPRIMIR'!J37/'EJEC REGULAR'!$C$1</f>
        <v>0</v>
      </c>
      <c r="J32" s="114">
        <f>'EJEC NO IMPRIMIR'!K37/'EJEC REGULAR'!$C$1</f>
        <v>1372559.738</v>
      </c>
      <c r="K32" s="114">
        <f>'EJEC NO IMPRIMIR'!L37/'EJEC REGULAR'!$C$1</f>
        <v>0</v>
      </c>
      <c r="L32" s="114">
        <f>'EJEC NO IMPRIMIR'!M37/'EJEC REGULAR'!$C$1</f>
        <v>374.85</v>
      </c>
      <c r="M32" s="114">
        <f>'EJEC NO IMPRIMIR'!N37/'EJEC REGULAR'!$C$1</f>
        <v>0</v>
      </c>
      <c r="N32" s="114">
        <f>'EJEC NO IMPRIMIR'!O37/'EJEC REGULAR'!$C$1</f>
        <v>0</v>
      </c>
      <c r="O32" s="114">
        <f>'EJEC NO IMPRIMIR'!P37/'EJEC REGULAR'!$C$1</f>
        <v>0</v>
      </c>
      <c r="P32" s="114">
        <f>'EJEC NO IMPRIMIR'!Q37/'EJEC REGULAR'!$C$1</f>
        <v>0</v>
      </c>
      <c r="Q32" s="114">
        <f>'EJEC NO IMPRIMIR'!R37/'EJEC REGULAR'!$C$1</f>
        <v>0</v>
      </c>
      <c r="R32" s="114">
        <f>'EJEC NO IMPRIMIR'!S37/'EJEC REGULAR'!$C$1</f>
        <v>2885</v>
      </c>
      <c r="S32" s="114">
        <f>'EJEC NO IMPRIMIR'!T37/'EJEC REGULAR'!$C$1</f>
        <v>0</v>
      </c>
      <c r="T32" s="114">
        <f t="shared" si="6"/>
        <v>1378870.808</v>
      </c>
      <c r="U32" s="80"/>
      <c r="V32" s="79">
        <f t="shared" si="2"/>
        <v>1375985.808</v>
      </c>
      <c r="W32" s="80"/>
      <c r="X32" s="82" t="e">
        <f>+#REF!</f>
        <v>#REF!</v>
      </c>
      <c r="Y32" s="80" t="e">
        <f t="shared" si="1"/>
        <v>#REF!</v>
      </c>
      <c r="Z32" s="80"/>
      <c r="AA32" s="80"/>
      <c r="AB32" s="80"/>
      <c r="AC32" s="80"/>
      <c r="AD32" s="80"/>
      <c r="AE32" s="80"/>
    </row>
    <row r="33" spans="1:31" s="81" customFormat="1" ht="22.5" customHeight="1">
      <c r="A33" s="122" t="s">
        <v>21</v>
      </c>
      <c r="C33" s="113" t="s">
        <v>36</v>
      </c>
      <c r="E33" s="114">
        <f>'EJEC NO IMPRIMIR'!F38/'EJEC REGULAR'!$C$1</f>
        <v>0</v>
      </c>
      <c r="F33" s="114">
        <f>'EJEC NO IMPRIMIR'!G38/'EJEC REGULAR'!$C$1</f>
        <v>0</v>
      </c>
      <c r="G33" s="114">
        <f>'EJEC NO IMPRIMIR'!H38/'EJEC REGULAR'!$C$1</f>
        <v>0</v>
      </c>
      <c r="H33" s="114">
        <f>'EJEC NO IMPRIMIR'!I38/'EJEC REGULAR'!$C$1</f>
        <v>0</v>
      </c>
      <c r="I33" s="114">
        <f>'EJEC NO IMPRIMIR'!J38/'EJEC REGULAR'!$C$1</f>
        <v>689.931</v>
      </c>
      <c r="J33" s="114">
        <f>'EJEC NO IMPRIMIR'!K38/'EJEC REGULAR'!$C$1</f>
        <v>67513.368</v>
      </c>
      <c r="K33" s="114">
        <f>'EJEC NO IMPRIMIR'!L38/'EJEC REGULAR'!$C$1</f>
        <v>0</v>
      </c>
      <c r="L33" s="114">
        <f>'EJEC NO IMPRIMIR'!M38/'EJEC REGULAR'!$C$1</f>
        <v>0</v>
      </c>
      <c r="M33" s="114">
        <f>'EJEC NO IMPRIMIR'!N38/'EJEC REGULAR'!$C$1</f>
        <v>1376.055</v>
      </c>
      <c r="N33" s="114">
        <f>'EJEC NO IMPRIMIR'!O38/'EJEC REGULAR'!$C$1</f>
        <v>665.911</v>
      </c>
      <c r="O33" s="114">
        <f>'EJEC NO IMPRIMIR'!P38/'EJEC REGULAR'!$C$1</f>
        <v>4152.05</v>
      </c>
      <c r="P33" s="114">
        <f>'EJEC NO IMPRIMIR'!Q38/'EJEC REGULAR'!$C$1</f>
        <v>120.954</v>
      </c>
      <c r="Q33" s="114">
        <f>'EJEC NO IMPRIMIR'!R38/'EJEC REGULAR'!$C$1</f>
        <v>5819.183</v>
      </c>
      <c r="R33" s="114">
        <f>'EJEC NO IMPRIMIR'!S38/'EJEC REGULAR'!$C$1</f>
        <v>5111</v>
      </c>
      <c r="S33" s="114">
        <f>'EJEC NO IMPRIMIR'!T38/'EJEC REGULAR'!$C$1</f>
        <v>18004</v>
      </c>
      <c r="T33" s="114">
        <f t="shared" si="6"/>
        <v>103452.45199999999</v>
      </c>
      <c r="U33" s="80"/>
      <c r="V33" s="79">
        <f t="shared" si="2"/>
        <v>80337.45199999999</v>
      </c>
      <c r="W33" s="80"/>
      <c r="X33" s="80"/>
      <c r="Y33" s="80">
        <f t="shared" si="1"/>
        <v>80337.45199999999</v>
      </c>
      <c r="Z33" s="80"/>
      <c r="AA33" s="80"/>
      <c r="AB33" s="80"/>
      <c r="AC33" s="80"/>
      <c r="AD33" s="80"/>
      <c r="AE33" s="80"/>
    </row>
    <row r="34" spans="1:31" s="81" customFormat="1" ht="22.5" customHeight="1">
      <c r="A34" s="122" t="s">
        <v>23</v>
      </c>
      <c r="C34" s="113" t="s">
        <v>35</v>
      </c>
      <c r="E34" s="114">
        <f>'EJEC NO IMPRIMIR'!F39/'EJEC REGULAR'!$C$1</f>
        <v>0</v>
      </c>
      <c r="F34" s="114">
        <f>'EJEC NO IMPRIMIR'!G39/'EJEC REGULAR'!$C$1</f>
        <v>0</v>
      </c>
      <c r="G34" s="114">
        <f>'EJEC NO IMPRIMIR'!H39/'EJEC REGULAR'!$C$1</f>
        <v>81613.41</v>
      </c>
      <c r="H34" s="114">
        <f>'EJEC NO IMPRIMIR'!I39/'EJEC REGULAR'!$C$1</f>
        <v>0</v>
      </c>
      <c r="I34" s="114">
        <f>'EJEC NO IMPRIMIR'!J39/'EJEC REGULAR'!$C$1</f>
        <v>0</v>
      </c>
      <c r="J34" s="114">
        <f>'EJEC NO IMPRIMIR'!K39/'EJEC REGULAR'!$C$1</f>
        <v>3608.516</v>
      </c>
      <c r="K34" s="114">
        <f>'EJEC NO IMPRIMIR'!L39/'EJEC REGULAR'!$C$1</f>
        <v>40.064</v>
      </c>
      <c r="L34" s="114">
        <f>'EJEC NO IMPRIMIR'!M39/'EJEC REGULAR'!$C$1</f>
        <v>0</v>
      </c>
      <c r="M34" s="114">
        <f>'EJEC NO IMPRIMIR'!N39/'EJEC REGULAR'!$C$1</f>
        <v>0</v>
      </c>
      <c r="N34" s="114">
        <f>'EJEC NO IMPRIMIR'!O39/'EJEC REGULAR'!$C$1</f>
        <v>0</v>
      </c>
      <c r="O34" s="114">
        <f>'EJEC NO IMPRIMIR'!P39/'EJEC REGULAR'!$C$1</f>
        <v>123020.623</v>
      </c>
      <c r="P34" s="114">
        <f>'EJEC NO IMPRIMIR'!Q39/'EJEC REGULAR'!$C$1</f>
        <v>1297.028</v>
      </c>
      <c r="Q34" s="114">
        <f>'EJEC NO IMPRIMIR'!R39/'EJEC REGULAR'!$C$1</f>
        <v>62.997</v>
      </c>
      <c r="R34" s="114">
        <f>'EJEC NO IMPRIMIR'!S39/'EJEC REGULAR'!$C$1</f>
        <v>3054</v>
      </c>
      <c r="S34" s="114">
        <f>'EJEC NO IMPRIMIR'!T39/'EJEC REGULAR'!$C$1</f>
        <v>0</v>
      </c>
      <c r="T34" s="114">
        <f t="shared" si="6"/>
        <v>212696.638</v>
      </c>
      <c r="U34" s="80"/>
      <c r="V34" s="79">
        <f t="shared" si="2"/>
        <v>209642.638</v>
      </c>
      <c r="W34" s="80"/>
      <c r="X34" s="80"/>
      <c r="Y34" s="80">
        <f t="shared" si="1"/>
        <v>209642.638</v>
      </c>
      <c r="Z34" s="80"/>
      <c r="AA34" s="80"/>
      <c r="AB34" s="80"/>
      <c r="AC34" s="80"/>
      <c r="AD34" s="80"/>
      <c r="AE34" s="80"/>
    </row>
    <row r="35" spans="1:31" s="81" customFormat="1" ht="22.5" customHeight="1">
      <c r="A35" s="122" t="s">
        <v>96</v>
      </c>
      <c r="C35" s="113" t="s">
        <v>97</v>
      </c>
      <c r="E35" s="114">
        <f>'EJEC NO IMPRIMIR'!F40/'EJEC REGULAR'!$C$1</f>
        <v>0</v>
      </c>
      <c r="F35" s="114">
        <f>'EJEC NO IMPRIMIR'!G40/'EJEC REGULAR'!$C$1</f>
        <v>0</v>
      </c>
      <c r="G35" s="114">
        <f>'EJEC NO IMPRIMIR'!H40/'EJEC REGULAR'!$C$1</f>
        <v>0</v>
      </c>
      <c r="H35" s="114">
        <f>'EJEC NO IMPRIMIR'!I40/'EJEC REGULAR'!$C$1</f>
        <v>0</v>
      </c>
      <c r="I35" s="114">
        <f>'EJEC NO IMPRIMIR'!J40/'EJEC REGULAR'!$C$1</f>
        <v>0</v>
      </c>
      <c r="J35" s="114">
        <f>'EJEC NO IMPRIMIR'!K40/'EJEC REGULAR'!$C$1</f>
        <v>0</v>
      </c>
      <c r="K35" s="114">
        <f>'EJEC NO IMPRIMIR'!L40/'EJEC REGULAR'!$C$1</f>
        <v>0</v>
      </c>
      <c r="L35" s="114">
        <f>'EJEC NO IMPRIMIR'!M40/'EJEC REGULAR'!$C$1</f>
        <v>0</v>
      </c>
      <c r="M35" s="114">
        <f>'EJEC NO IMPRIMIR'!N40/'EJEC REGULAR'!$C$1</f>
        <v>0</v>
      </c>
      <c r="N35" s="114">
        <f>'EJEC NO IMPRIMIR'!O40/'EJEC REGULAR'!$C$1</f>
        <v>0</v>
      </c>
      <c r="O35" s="114">
        <f>'EJEC NO IMPRIMIR'!P40/'EJEC REGULAR'!$C$1</f>
        <v>0</v>
      </c>
      <c r="P35" s="114">
        <f>'EJEC NO IMPRIMIR'!Q40/'EJEC REGULAR'!$C$1</f>
        <v>0</v>
      </c>
      <c r="Q35" s="114">
        <f>'EJEC NO IMPRIMIR'!R40/'EJEC REGULAR'!$C$1</f>
        <v>0</v>
      </c>
      <c r="R35" s="114">
        <f>'EJEC NO IMPRIMIR'!S40/'EJEC REGULAR'!$C$1</f>
        <v>0</v>
      </c>
      <c r="S35" s="114">
        <f>'EJEC NO IMPRIMIR'!T40/'EJEC REGULAR'!$C$1</f>
        <v>0</v>
      </c>
      <c r="T35" s="114">
        <f t="shared" si="6"/>
        <v>0</v>
      </c>
      <c r="U35" s="80"/>
      <c r="V35" s="79"/>
      <c r="W35" s="80"/>
      <c r="X35" s="80"/>
      <c r="Y35" s="80">
        <f t="shared" si="1"/>
        <v>0</v>
      </c>
      <c r="Z35" s="80"/>
      <c r="AA35" s="80"/>
      <c r="AB35" s="80"/>
      <c r="AC35" s="80"/>
      <c r="AD35" s="80"/>
      <c r="AE35" s="80"/>
    </row>
    <row r="36" spans="1:31" s="81" customFormat="1" ht="22.5" customHeight="1">
      <c r="A36" s="123">
        <v>30</v>
      </c>
      <c r="B36" s="124"/>
      <c r="C36" s="125" t="s">
        <v>100</v>
      </c>
      <c r="E36" s="118">
        <f>'EJEC NO IMPRIMIR'!F41/'EJEC REGULAR'!$C$1</f>
        <v>0</v>
      </c>
      <c r="F36" s="118">
        <f>'EJEC NO IMPRIMIR'!G41/'EJEC REGULAR'!$C$1</f>
        <v>0</v>
      </c>
      <c r="G36" s="118">
        <f>'EJEC NO IMPRIMIR'!H41/'EJEC REGULAR'!$C$1</f>
        <v>0</v>
      </c>
      <c r="H36" s="118">
        <f>'EJEC NO IMPRIMIR'!I41/'EJEC REGULAR'!$C$1</f>
        <v>0</v>
      </c>
      <c r="I36" s="118">
        <f>'EJEC NO IMPRIMIR'!J41/'EJEC REGULAR'!$C$1</f>
        <v>0</v>
      </c>
      <c r="J36" s="118">
        <f>'EJEC NO IMPRIMIR'!K41/'EJEC REGULAR'!$C$1</f>
        <v>0</v>
      </c>
      <c r="K36" s="118">
        <f>'EJEC NO IMPRIMIR'!L41/'EJEC REGULAR'!$C$1</f>
        <v>0</v>
      </c>
      <c r="L36" s="118">
        <f>'EJEC NO IMPRIMIR'!M41/'EJEC REGULAR'!$C$1</f>
        <v>0</v>
      </c>
      <c r="M36" s="118">
        <f>'EJEC NO IMPRIMIR'!N41/'EJEC REGULAR'!$C$1</f>
        <v>0</v>
      </c>
      <c r="N36" s="118">
        <f>'EJEC NO IMPRIMIR'!O41/'EJEC REGULAR'!$C$1</f>
        <v>0</v>
      </c>
      <c r="O36" s="118">
        <f>'EJEC NO IMPRIMIR'!P41/'EJEC REGULAR'!$C$1</f>
        <v>0</v>
      </c>
      <c r="P36" s="118">
        <f>'EJEC NO IMPRIMIR'!Q41/'EJEC REGULAR'!$C$1</f>
        <v>0</v>
      </c>
      <c r="Q36" s="118">
        <f>'EJEC NO IMPRIMIR'!R41/'EJEC REGULAR'!$C$1</f>
        <v>0</v>
      </c>
      <c r="R36" s="118">
        <f>'EJEC NO IMPRIMIR'!S41/'EJEC REGULAR'!$C$1</f>
        <v>0</v>
      </c>
      <c r="S36" s="118">
        <f>'EJEC NO IMPRIMIR'!T41/'EJEC REGULAR'!$C$1</f>
        <v>0</v>
      </c>
      <c r="T36" s="114">
        <f t="shared" si="6"/>
        <v>0</v>
      </c>
      <c r="U36" s="80"/>
      <c r="V36" s="79">
        <f t="shared" si="2"/>
        <v>0</v>
      </c>
      <c r="W36" s="80"/>
      <c r="X36" s="80"/>
      <c r="Y36" s="80">
        <f t="shared" si="1"/>
        <v>0</v>
      </c>
      <c r="Z36" s="80"/>
      <c r="AA36" s="80"/>
      <c r="AB36" s="80"/>
      <c r="AC36" s="80"/>
      <c r="AD36" s="80"/>
      <c r="AE36" s="80"/>
    </row>
    <row r="37" spans="1:31" ht="22.5" customHeight="1">
      <c r="A37" s="123" t="s">
        <v>77</v>
      </c>
      <c r="B37" s="124"/>
      <c r="C37" s="125" t="s">
        <v>15</v>
      </c>
      <c r="D37" s="81"/>
      <c r="E37" s="126">
        <f>'EJEC NO IMPRIMIR'!F42/'EJEC REGULAR'!$C$1</f>
        <v>0</v>
      </c>
      <c r="F37" s="126">
        <f>'EJEC NO IMPRIMIR'!G42/'EJEC REGULAR'!$C$1</f>
        <v>0</v>
      </c>
      <c r="G37" s="126">
        <f>'EJEC NO IMPRIMIR'!H42/'EJEC REGULAR'!$C$1</f>
        <v>0</v>
      </c>
      <c r="H37" s="126">
        <f>'EJEC NO IMPRIMIR'!I42/'EJEC REGULAR'!$C$1</f>
        <v>1160606.942</v>
      </c>
      <c r="I37" s="126">
        <f>'EJEC NO IMPRIMIR'!J42/'EJEC REGULAR'!$C$1</f>
        <v>38359267.245</v>
      </c>
      <c r="J37" s="126">
        <f>'EJEC NO IMPRIMIR'!K42/'EJEC REGULAR'!$C$1</f>
        <v>358590675.483</v>
      </c>
      <c r="K37" s="126">
        <f>'EJEC NO IMPRIMIR'!L42/'EJEC REGULAR'!$C$1</f>
        <v>26317103.56</v>
      </c>
      <c r="L37" s="126">
        <f>'EJEC NO IMPRIMIR'!M42/'EJEC REGULAR'!$C$1</f>
        <v>33912012.132</v>
      </c>
      <c r="M37" s="126">
        <f>'EJEC NO IMPRIMIR'!N42/'EJEC REGULAR'!$C$1</f>
        <v>62799.019</v>
      </c>
      <c r="N37" s="126">
        <f>'EJEC NO IMPRIMIR'!O42/'EJEC REGULAR'!$C$1</f>
        <v>47287711.298</v>
      </c>
      <c r="O37" s="126">
        <f>'EJEC NO IMPRIMIR'!P42/'EJEC REGULAR'!$C$1</f>
        <v>0</v>
      </c>
      <c r="P37" s="126">
        <f>'EJEC NO IMPRIMIR'!Q42/'EJEC REGULAR'!$C$1</f>
        <v>124473745.46</v>
      </c>
      <c r="Q37" s="126">
        <f>'EJEC NO IMPRIMIR'!R42/'EJEC REGULAR'!$C$1</f>
        <v>857166.368</v>
      </c>
      <c r="R37" s="126">
        <f>'EJEC NO IMPRIMIR'!S42/'EJEC REGULAR'!$C$1</f>
        <v>0</v>
      </c>
      <c r="S37" s="126">
        <f>'EJEC NO IMPRIMIR'!T42/'EJEC REGULAR'!$C$1</f>
        <v>0</v>
      </c>
      <c r="T37" s="126">
        <f>SUM(T38:T40)</f>
        <v>631021087.507</v>
      </c>
      <c r="U37" s="98"/>
      <c r="V37" s="79">
        <f t="shared" si="2"/>
        <v>631021087.507</v>
      </c>
      <c r="W37" s="98"/>
      <c r="X37" s="82" t="e">
        <f>+#REF!</f>
        <v>#REF!</v>
      </c>
      <c r="Y37" s="80" t="e">
        <f t="shared" si="1"/>
        <v>#REF!</v>
      </c>
      <c r="Z37" s="98"/>
      <c r="AA37" s="98"/>
      <c r="AB37" s="98"/>
      <c r="AC37" s="98"/>
      <c r="AD37" s="98"/>
      <c r="AE37" s="98"/>
    </row>
    <row r="38" spans="1:31" s="81" customFormat="1" ht="22.5" customHeight="1">
      <c r="A38" s="122" t="s">
        <v>20</v>
      </c>
      <c r="C38" s="113" t="s">
        <v>42</v>
      </c>
      <c r="E38" s="116">
        <f>'EJEC NO IMPRIMIR'!F43/'EJEC REGULAR'!$C$1</f>
        <v>0</v>
      </c>
      <c r="F38" s="116">
        <f>'EJEC NO IMPRIMIR'!G43/'EJEC REGULAR'!$C$1</f>
        <v>0</v>
      </c>
      <c r="G38" s="116">
        <f>'EJEC NO IMPRIMIR'!H43/'EJEC REGULAR'!$C$1</f>
        <v>0</v>
      </c>
      <c r="H38" s="116">
        <f>'EJEC NO IMPRIMIR'!I43/'EJEC REGULAR'!$C$1</f>
        <v>245189.189</v>
      </c>
      <c r="I38" s="116">
        <f>'EJEC NO IMPRIMIR'!J43/'EJEC REGULAR'!$C$1</f>
        <v>86473.144</v>
      </c>
      <c r="J38" s="116">
        <f>'EJEC NO IMPRIMIR'!K43/'EJEC REGULAR'!$C$1</f>
        <v>674676.204</v>
      </c>
      <c r="K38" s="116">
        <f>'EJEC NO IMPRIMIR'!L43/'EJEC REGULAR'!$C$1</f>
        <v>109596.787</v>
      </c>
      <c r="L38" s="116">
        <f>'EJEC NO IMPRIMIR'!M43/'EJEC REGULAR'!$C$1</f>
        <v>335394.144</v>
      </c>
      <c r="M38" s="116">
        <f>'EJEC NO IMPRIMIR'!N43/'EJEC REGULAR'!$C$1</f>
        <v>62799.019</v>
      </c>
      <c r="N38" s="116">
        <f>'EJEC NO IMPRIMIR'!O43/'EJEC REGULAR'!$C$1</f>
        <v>0</v>
      </c>
      <c r="O38" s="116">
        <f>'EJEC NO IMPRIMIR'!P43/'EJEC REGULAR'!$C$1</f>
        <v>0</v>
      </c>
      <c r="P38" s="116">
        <f>'EJEC NO IMPRIMIR'!Q43/'EJEC REGULAR'!$C$1</f>
        <v>0</v>
      </c>
      <c r="Q38" s="116">
        <f>'EJEC NO IMPRIMIR'!R43/'EJEC REGULAR'!$C$1</f>
        <v>18028</v>
      </c>
      <c r="R38" s="116">
        <f>'EJEC NO IMPRIMIR'!S43/'EJEC REGULAR'!$C$1</f>
        <v>0</v>
      </c>
      <c r="S38" s="116">
        <f>'EJEC NO IMPRIMIR'!T43/'EJEC REGULAR'!$C$1</f>
        <v>0</v>
      </c>
      <c r="T38" s="114">
        <f aca="true" t="shared" si="7" ref="T38:T44">SUM(E38:S38)</f>
        <v>1532156.487</v>
      </c>
      <c r="U38" s="80"/>
      <c r="V38" s="79">
        <f t="shared" si="2"/>
        <v>1532156.487</v>
      </c>
      <c r="W38" s="80"/>
      <c r="X38" s="80"/>
      <c r="Y38" s="80">
        <f t="shared" si="1"/>
        <v>1532156.487</v>
      </c>
      <c r="Z38" s="80"/>
      <c r="AA38" s="80"/>
      <c r="AB38" s="80"/>
      <c r="AC38" s="80"/>
      <c r="AD38" s="80"/>
      <c r="AE38" s="80"/>
    </row>
    <row r="39" spans="1:31" s="81" customFormat="1" ht="22.5" customHeight="1">
      <c r="A39" s="122" t="s">
        <v>39</v>
      </c>
      <c r="C39" s="113" t="s">
        <v>43</v>
      </c>
      <c r="E39" s="114">
        <f>'EJEC NO IMPRIMIR'!F44/'EJEC REGULAR'!$C$1</f>
        <v>0</v>
      </c>
      <c r="F39" s="114">
        <f>'EJEC NO IMPRIMIR'!G44/'EJEC REGULAR'!$C$1</f>
        <v>0</v>
      </c>
      <c r="G39" s="114">
        <f>'EJEC NO IMPRIMIR'!H44/'EJEC REGULAR'!$C$1</f>
        <v>0</v>
      </c>
      <c r="H39" s="114">
        <f>'EJEC NO IMPRIMIR'!I44/'EJEC REGULAR'!$C$1</f>
        <v>915417.753</v>
      </c>
      <c r="I39" s="114">
        <f>'EJEC NO IMPRIMIR'!J44/'EJEC REGULAR'!$C$1</f>
        <v>38272794.101</v>
      </c>
      <c r="J39" s="114">
        <f>'EJEC NO IMPRIMIR'!K44/'EJEC REGULAR'!$C$1</f>
        <v>357915999.279</v>
      </c>
      <c r="K39" s="114">
        <f>'EJEC NO IMPRIMIR'!L44/'EJEC REGULAR'!$C$1</f>
        <v>26207506.773</v>
      </c>
      <c r="L39" s="114">
        <f>'EJEC NO IMPRIMIR'!M44/'EJEC REGULAR'!$C$1</f>
        <v>33576617.988</v>
      </c>
      <c r="M39" s="114">
        <f>'EJEC NO IMPRIMIR'!N44/'EJEC REGULAR'!$C$1</f>
        <v>0</v>
      </c>
      <c r="N39" s="114">
        <f>'EJEC NO IMPRIMIR'!O44/'EJEC REGULAR'!$C$1</f>
        <v>47287711.298</v>
      </c>
      <c r="O39" s="114">
        <f>'EJEC NO IMPRIMIR'!P44/'EJEC REGULAR'!$C$1</f>
        <v>0</v>
      </c>
      <c r="P39" s="114">
        <f>'EJEC NO IMPRIMIR'!Q44/'EJEC REGULAR'!$C$1</f>
        <v>124473745.46</v>
      </c>
      <c r="Q39" s="114">
        <f>'EJEC NO IMPRIMIR'!R44/'EJEC REGULAR'!$C$1</f>
        <v>839138.368</v>
      </c>
      <c r="R39" s="114">
        <f>'EJEC NO IMPRIMIR'!S44/'EJEC REGULAR'!$C$1</f>
        <v>0</v>
      </c>
      <c r="S39" s="114">
        <f>'EJEC NO IMPRIMIR'!T44/'EJEC REGULAR'!$C$1</f>
        <v>0</v>
      </c>
      <c r="T39" s="114">
        <f t="shared" si="7"/>
        <v>629488931.02</v>
      </c>
      <c r="U39" s="80"/>
      <c r="V39" s="79">
        <f t="shared" si="2"/>
        <v>629488931.02</v>
      </c>
      <c r="W39" s="80"/>
      <c r="X39" s="80"/>
      <c r="Y39" s="80">
        <f t="shared" si="1"/>
        <v>629488931.02</v>
      </c>
      <c r="Z39" s="80"/>
      <c r="AA39" s="80"/>
      <c r="AB39" s="80"/>
      <c r="AC39" s="80"/>
      <c r="AD39" s="80"/>
      <c r="AE39" s="80"/>
    </row>
    <row r="40" spans="1:31" s="81" customFormat="1" ht="22.5" customHeight="1">
      <c r="A40" s="122" t="s">
        <v>31</v>
      </c>
      <c r="C40" s="113" t="s">
        <v>101</v>
      </c>
      <c r="E40" s="114">
        <f>'EJEC NO IMPRIMIR'!F45/'EJEC REGULAR'!$C$1</f>
        <v>0</v>
      </c>
      <c r="F40" s="114">
        <f>'EJEC NO IMPRIMIR'!G45/'EJEC REGULAR'!$C$1</f>
        <v>0</v>
      </c>
      <c r="G40" s="114">
        <f>'EJEC NO IMPRIMIR'!H45/'EJEC REGULAR'!$C$1</f>
        <v>0</v>
      </c>
      <c r="H40" s="114">
        <f>'EJEC NO IMPRIMIR'!I45/'EJEC REGULAR'!$C$1</f>
        <v>0</v>
      </c>
      <c r="I40" s="114">
        <f>'EJEC NO IMPRIMIR'!J45/'EJEC REGULAR'!$C$1</f>
        <v>0</v>
      </c>
      <c r="J40" s="114">
        <f>'EJEC NO IMPRIMIR'!K45/'EJEC REGULAR'!$C$1</f>
        <v>0</v>
      </c>
      <c r="K40" s="114">
        <f>'EJEC NO IMPRIMIR'!L45/'EJEC REGULAR'!$C$1</f>
        <v>0</v>
      </c>
      <c r="L40" s="114">
        <f>'EJEC NO IMPRIMIR'!M45/'EJEC REGULAR'!$C$1</f>
        <v>0</v>
      </c>
      <c r="M40" s="114">
        <f>'EJEC NO IMPRIMIR'!N45/'EJEC REGULAR'!$C$1</f>
        <v>0</v>
      </c>
      <c r="N40" s="114">
        <f>'EJEC NO IMPRIMIR'!O45/'EJEC REGULAR'!$C$1</f>
        <v>0</v>
      </c>
      <c r="O40" s="114">
        <f>'EJEC NO IMPRIMIR'!P45/'EJEC REGULAR'!$C$1</f>
        <v>0</v>
      </c>
      <c r="P40" s="114">
        <f>'EJEC NO IMPRIMIR'!Q45/'EJEC REGULAR'!$C$1</f>
        <v>0</v>
      </c>
      <c r="Q40" s="114">
        <f>'EJEC NO IMPRIMIR'!R45/'EJEC REGULAR'!$C$1</f>
        <v>0</v>
      </c>
      <c r="R40" s="114">
        <f>'EJEC NO IMPRIMIR'!S45/'EJEC REGULAR'!$C$1</f>
        <v>0</v>
      </c>
      <c r="S40" s="114">
        <f>'EJEC NO IMPRIMIR'!T45/'EJEC REGULAR'!$C$1</f>
        <v>0</v>
      </c>
      <c r="T40" s="114">
        <f t="shared" si="7"/>
        <v>0</v>
      </c>
      <c r="U40" s="80"/>
      <c r="V40" s="79">
        <f t="shared" si="2"/>
        <v>0</v>
      </c>
      <c r="W40" s="80"/>
      <c r="X40" s="80"/>
      <c r="Y40" s="80">
        <f t="shared" si="1"/>
        <v>0</v>
      </c>
      <c r="Z40" s="80"/>
      <c r="AA40" s="80"/>
      <c r="AB40" s="80"/>
      <c r="AC40" s="80"/>
      <c r="AD40" s="80"/>
      <c r="AE40" s="80"/>
    </row>
    <row r="41" spans="1:31" s="81" customFormat="1" ht="22.5" customHeight="1">
      <c r="A41" s="112" t="s">
        <v>16</v>
      </c>
      <c r="C41" s="113" t="s">
        <v>40</v>
      </c>
      <c r="E41" s="114">
        <f>'EJEC NO IMPRIMIR'!F46/'EJEC REGULAR'!$C$1</f>
        <v>0</v>
      </c>
      <c r="F41" s="114">
        <f>'EJEC NO IMPRIMIR'!G46/'EJEC REGULAR'!$C$1</f>
        <v>0</v>
      </c>
      <c r="G41" s="114">
        <f>'EJEC NO IMPRIMIR'!H46/'EJEC REGULAR'!$C$1</f>
        <v>0</v>
      </c>
      <c r="H41" s="114">
        <f>'EJEC NO IMPRIMIR'!I46/'EJEC REGULAR'!$C$1</f>
        <v>0</v>
      </c>
      <c r="I41" s="114">
        <f>'EJEC NO IMPRIMIR'!J46/'EJEC REGULAR'!$C$1</f>
        <v>0</v>
      </c>
      <c r="J41" s="114">
        <f>'EJEC NO IMPRIMIR'!K46/'EJEC REGULAR'!$C$1</f>
        <v>0</v>
      </c>
      <c r="K41" s="114">
        <f>'EJEC NO IMPRIMIR'!L46/'EJEC REGULAR'!$C$1</f>
        <v>0</v>
      </c>
      <c r="L41" s="114">
        <f>'EJEC NO IMPRIMIR'!M46/'EJEC REGULAR'!$C$1</f>
        <v>0</v>
      </c>
      <c r="M41" s="114">
        <f>'EJEC NO IMPRIMIR'!N46/'EJEC REGULAR'!$C$1</f>
        <v>0</v>
      </c>
      <c r="N41" s="114">
        <f>'EJEC NO IMPRIMIR'!O46/'EJEC REGULAR'!$C$1</f>
        <v>0</v>
      </c>
      <c r="O41" s="114">
        <f>'EJEC NO IMPRIMIR'!P46/'EJEC REGULAR'!$C$1</f>
        <v>0</v>
      </c>
      <c r="P41" s="114">
        <f>'EJEC NO IMPRIMIR'!Q46/'EJEC REGULAR'!$C$1</f>
        <v>0</v>
      </c>
      <c r="Q41" s="114">
        <f>'EJEC NO IMPRIMIR'!R46/'EJEC REGULAR'!$C$1</f>
        <v>0</v>
      </c>
      <c r="R41" s="114">
        <f>'EJEC NO IMPRIMIR'!S46/'EJEC REGULAR'!$C$1</f>
        <v>0</v>
      </c>
      <c r="S41" s="114">
        <f>'EJEC NO IMPRIMIR'!T46/'EJEC REGULAR'!$C$1</f>
        <v>0</v>
      </c>
      <c r="T41" s="114">
        <f t="shared" si="7"/>
        <v>0</v>
      </c>
      <c r="U41" s="80"/>
      <c r="V41" s="79">
        <f t="shared" si="2"/>
        <v>0</v>
      </c>
      <c r="W41" s="80"/>
      <c r="X41" s="80"/>
      <c r="Y41" s="80">
        <f t="shared" si="1"/>
        <v>0</v>
      </c>
      <c r="Z41" s="80"/>
      <c r="AA41" s="80"/>
      <c r="AB41" s="80"/>
      <c r="AC41" s="80"/>
      <c r="AD41" s="80"/>
      <c r="AE41" s="80"/>
    </row>
    <row r="42" spans="1:31" s="81" customFormat="1" ht="22.5" customHeight="1">
      <c r="A42" s="112" t="s">
        <v>17</v>
      </c>
      <c r="C42" s="113" t="s">
        <v>18</v>
      </c>
      <c r="E42" s="114">
        <f>'EJEC NO IMPRIMIR'!F47/'EJEC REGULAR'!$C$1</f>
        <v>0</v>
      </c>
      <c r="F42" s="114">
        <f>'EJEC NO IMPRIMIR'!G47/'EJEC REGULAR'!$C$1</f>
        <v>0</v>
      </c>
      <c r="G42" s="114">
        <f>'EJEC NO IMPRIMIR'!H47/'EJEC REGULAR'!$C$1</f>
        <v>0</v>
      </c>
      <c r="H42" s="114">
        <f>'EJEC NO IMPRIMIR'!I47/'EJEC REGULAR'!$C$1</f>
        <v>0</v>
      </c>
      <c r="I42" s="114">
        <f>'EJEC NO IMPRIMIR'!J47/'EJEC REGULAR'!$C$1</f>
        <v>0</v>
      </c>
      <c r="J42" s="114">
        <f>'EJEC NO IMPRIMIR'!K47/'EJEC REGULAR'!$C$1</f>
        <v>0</v>
      </c>
      <c r="K42" s="114">
        <f>'EJEC NO IMPRIMIR'!L47/'EJEC REGULAR'!$C$1</f>
        <v>0</v>
      </c>
      <c r="L42" s="114">
        <f>'EJEC NO IMPRIMIR'!M47/'EJEC REGULAR'!$C$1</f>
        <v>0</v>
      </c>
      <c r="M42" s="114">
        <f>'EJEC NO IMPRIMIR'!N47/'EJEC REGULAR'!$C$1</f>
        <v>0</v>
      </c>
      <c r="N42" s="114">
        <f>'EJEC NO IMPRIMIR'!O47/'EJEC REGULAR'!$C$1</f>
        <v>0</v>
      </c>
      <c r="O42" s="114">
        <f>'EJEC NO IMPRIMIR'!P47/'EJEC REGULAR'!$C$1</f>
        <v>0</v>
      </c>
      <c r="P42" s="114">
        <f>'EJEC NO IMPRIMIR'!Q47/'EJEC REGULAR'!$C$1</f>
        <v>157581229.675</v>
      </c>
      <c r="Q42" s="114">
        <f>'EJEC NO IMPRIMIR'!R47/'EJEC REGULAR'!$C$1</f>
        <v>0</v>
      </c>
      <c r="R42" s="114">
        <f>'EJEC NO IMPRIMIR'!S47/'EJEC REGULAR'!$C$1</f>
        <v>0</v>
      </c>
      <c r="S42" s="114">
        <f>'EJEC NO IMPRIMIR'!T47/'EJEC REGULAR'!$C$1</f>
        <v>0</v>
      </c>
      <c r="T42" s="114">
        <f t="shared" si="7"/>
        <v>157581229.675</v>
      </c>
      <c r="U42" s="80"/>
      <c r="V42" s="79">
        <f t="shared" si="2"/>
        <v>157581229.675</v>
      </c>
      <c r="W42" s="80"/>
      <c r="X42" s="80"/>
      <c r="Y42" s="80">
        <f t="shared" si="1"/>
        <v>157581229.675</v>
      </c>
      <c r="Z42" s="80"/>
      <c r="AA42" s="80"/>
      <c r="AB42" s="80"/>
      <c r="AC42" s="80"/>
      <c r="AD42" s="80"/>
      <c r="AE42" s="80"/>
    </row>
    <row r="43" spans="1:31" s="81" customFormat="1" ht="22.5" customHeight="1">
      <c r="A43" s="112" t="s">
        <v>78</v>
      </c>
      <c r="C43" s="113" t="s">
        <v>41</v>
      </c>
      <c r="E43" s="114">
        <f>'EJEC NO IMPRIMIR'!F48/'EJEC REGULAR'!$C$1</f>
        <v>132888.568</v>
      </c>
      <c r="F43" s="114">
        <f>'EJEC NO IMPRIMIR'!G48/'EJEC REGULAR'!$C$1</f>
        <v>34227.878</v>
      </c>
      <c r="G43" s="114">
        <f>'EJEC NO IMPRIMIR'!H48/'EJEC REGULAR'!$C$1</f>
        <v>76668.435</v>
      </c>
      <c r="H43" s="114">
        <f>'EJEC NO IMPRIMIR'!I48/'EJEC REGULAR'!$C$1</f>
        <v>1765461.65</v>
      </c>
      <c r="I43" s="114">
        <f>'EJEC NO IMPRIMIR'!J48/'EJEC REGULAR'!$C$1</f>
        <v>22887372.695</v>
      </c>
      <c r="J43" s="114">
        <f>'EJEC NO IMPRIMIR'!K48/'EJEC REGULAR'!$C$1</f>
        <v>79095718.992</v>
      </c>
      <c r="K43" s="114">
        <f>'EJEC NO IMPRIMIR'!L48/'EJEC REGULAR'!$C$1</f>
        <v>5430407.63</v>
      </c>
      <c r="L43" s="114">
        <f>'EJEC NO IMPRIMIR'!M48/'EJEC REGULAR'!$C$1</f>
        <v>10590245.625</v>
      </c>
      <c r="M43" s="114">
        <f>'EJEC NO IMPRIMIR'!N48/'EJEC REGULAR'!$C$1</f>
        <v>104571.25</v>
      </c>
      <c r="N43" s="114">
        <f>'EJEC NO IMPRIMIR'!O48/'EJEC REGULAR'!$C$1</f>
        <v>20275109.039</v>
      </c>
      <c r="O43" s="114">
        <f>'EJEC NO IMPRIMIR'!P48/'EJEC REGULAR'!$C$1</f>
        <v>863450.939</v>
      </c>
      <c r="P43" s="114">
        <f>'EJEC NO IMPRIMIR'!Q48/'EJEC REGULAR'!$C$1</f>
        <v>23591204.656</v>
      </c>
      <c r="Q43" s="114">
        <f>'EJEC NO IMPRIMIR'!R48/'EJEC REGULAR'!$C$1</f>
        <v>1937768.307</v>
      </c>
      <c r="R43" s="114">
        <f>'EJEC NO IMPRIMIR'!S48/'EJEC REGULAR'!$C$1</f>
        <v>45227</v>
      </c>
      <c r="S43" s="114">
        <f>'EJEC NO IMPRIMIR'!T48/'EJEC REGULAR'!$C$1</f>
        <v>1052093</v>
      </c>
      <c r="T43" s="114">
        <f t="shared" si="7"/>
        <v>167882415.664</v>
      </c>
      <c r="U43" s="80"/>
      <c r="V43" s="79">
        <f t="shared" si="2"/>
        <v>166785095.664</v>
      </c>
      <c r="W43" s="80"/>
      <c r="X43" s="80"/>
      <c r="Y43" s="80">
        <f t="shared" si="1"/>
        <v>166785095.664</v>
      </c>
      <c r="Z43" s="80"/>
      <c r="AA43" s="80"/>
      <c r="AB43" s="80"/>
      <c r="AC43" s="80"/>
      <c r="AD43" s="80"/>
      <c r="AE43" s="80"/>
    </row>
    <row r="44" spans="1:31" s="81" customFormat="1" ht="22.5" customHeight="1">
      <c r="A44" s="123" t="s">
        <v>79</v>
      </c>
      <c r="B44" s="124"/>
      <c r="C44" s="125" t="s">
        <v>19</v>
      </c>
      <c r="E44" s="118">
        <f>'EJEC NO IMPRIMIR'!F49/'EJEC REGULAR'!$C$1</f>
        <v>0</v>
      </c>
      <c r="F44" s="118">
        <f>'EJEC NO IMPRIMIR'!G49/'EJEC REGULAR'!$C$1</f>
        <v>0</v>
      </c>
      <c r="G44" s="118">
        <f>'EJEC NO IMPRIMIR'!H49/'EJEC REGULAR'!$C$1</f>
        <v>0</v>
      </c>
      <c r="H44" s="118">
        <f>'EJEC NO IMPRIMIR'!I49/'EJEC REGULAR'!$C$1</f>
        <v>0</v>
      </c>
      <c r="I44" s="118">
        <f>'EJEC NO IMPRIMIR'!J49/'EJEC REGULAR'!$C$1</f>
        <v>0</v>
      </c>
      <c r="J44" s="118">
        <f>'EJEC NO IMPRIMIR'!K49/'EJEC REGULAR'!$C$1</f>
        <v>0</v>
      </c>
      <c r="K44" s="118">
        <f>'EJEC NO IMPRIMIR'!L49/'EJEC REGULAR'!$C$1</f>
        <v>0</v>
      </c>
      <c r="L44" s="118">
        <f>'EJEC NO IMPRIMIR'!M49/'EJEC REGULAR'!$C$1</f>
        <v>0</v>
      </c>
      <c r="M44" s="118">
        <f>'EJEC NO IMPRIMIR'!N49/'EJEC REGULAR'!$C$1</f>
        <v>0</v>
      </c>
      <c r="N44" s="118">
        <f>'EJEC NO IMPRIMIR'!O49/'EJEC REGULAR'!$C$1</f>
        <v>0</v>
      </c>
      <c r="O44" s="118">
        <f>'EJEC NO IMPRIMIR'!P49/'EJEC REGULAR'!$C$1</f>
        <v>0</v>
      </c>
      <c r="P44" s="118">
        <f>'EJEC NO IMPRIMIR'!Q49/'EJEC REGULAR'!$C$1</f>
        <v>0</v>
      </c>
      <c r="Q44" s="118">
        <f>'EJEC NO IMPRIMIR'!R49/'EJEC REGULAR'!$C$1</f>
        <v>0</v>
      </c>
      <c r="R44" s="118">
        <f>'EJEC NO IMPRIMIR'!S49/'EJEC REGULAR'!$C$1</f>
        <v>0</v>
      </c>
      <c r="S44" s="118">
        <f>'EJEC NO IMPRIMIR'!T49/'EJEC REGULAR'!$C$1</f>
        <v>0</v>
      </c>
      <c r="T44" s="118">
        <f t="shared" si="7"/>
        <v>0</v>
      </c>
      <c r="U44" s="80"/>
      <c r="V44" s="79">
        <f t="shared" si="2"/>
        <v>0</v>
      </c>
      <c r="W44" s="80"/>
      <c r="X44" s="80"/>
      <c r="Y44" s="80">
        <f t="shared" si="1"/>
        <v>0</v>
      </c>
      <c r="Z44" s="80"/>
      <c r="AA44" s="80"/>
      <c r="AB44" s="80"/>
      <c r="AC44" s="80"/>
      <c r="AD44" s="80"/>
      <c r="AE44" s="80"/>
    </row>
    <row r="45" spans="5:31" ht="25.5" customHeight="1"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3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</row>
    <row r="46" spans="5:31" ht="18" customHeight="1" hidden="1">
      <c r="E46" s="102">
        <f>+E4-E20</f>
        <v>276830.4269999997</v>
      </c>
      <c r="F46" s="102">
        <f aca="true" t="shared" si="8" ref="F46:U46">+F4-F20</f>
        <v>43673.50699999975</v>
      </c>
      <c r="G46" s="102">
        <f t="shared" si="8"/>
        <v>-180251.2910000002</v>
      </c>
      <c r="H46" s="102">
        <f t="shared" si="8"/>
        <v>101287.49599999934</v>
      </c>
      <c r="I46" s="102">
        <f t="shared" si="8"/>
        <v>-24986481.61299999</v>
      </c>
      <c r="J46" s="102">
        <f t="shared" si="8"/>
        <v>-102157280.199</v>
      </c>
      <c r="K46" s="102">
        <f t="shared" si="8"/>
        <v>-4253302.7049999945</v>
      </c>
      <c r="L46" s="102">
        <f t="shared" si="8"/>
        <v>-7122938.673999995</v>
      </c>
      <c r="M46" s="102">
        <f t="shared" si="8"/>
        <v>-22550900.016999997</v>
      </c>
      <c r="N46" s="102">
        <f t="shared" si="8"/>
        <v>-18999141.799999997</v>
      </c>
      <c r="O46" s="102">
        <f t="shared" si="8"/>
        <v>-752917.3350000009</v>
      </c>
      <c r="P46" s="102">
        <f>+P4-P20</f>
        <v>34422168.94999993</v>
      </c>
      <c r="Q46" s="102">
        <f t="shared" si="8"/>
        <v>-3192634.538999999</v>
      </c>
      <c r="R46" s="102">
        <f t="shared" si="8"/>
        <v>330486</v>
      </c>
      <c r="S46" s="102">
        <f t="shared" si="8"/>
        <v>3522</v>
      </c>
      <c r="T46" s="103">
        <f t="shared" si="8"/>
        <v>-149017879.79300022</v>
      </c>
      <c r="U46" s="103">
        <f t="shared" si="8"/>
        <v>0</v>
      </c>
      <c r="V46" s="103">
        <f>+V4-V20</f>
        <v>-149351887.79300022</v>
      </c>
      <c r="W46" s="98"/>
      <c r="X46" s="98"/>
      <c r="Y46" s="98"/>
      <c r="Z46" s="98"/>
      <c r="AA46" s="98"/>
      <c r="AB46" s="98"/>
      <c r="AC46" s="98"/>
      <c r="AD46" s="98"/>
      <c r="AE46" s="98"/>
    </row>
    <row r="47" spans="5:31" ht="18" customHeight="1"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3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</row>
    <row r="48" spans="5:31" ht="18" customHeight="1"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3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</row>
    <row r="49" spans="5:31" ht="18" customHeight="1"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3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</row>
    <row r="50" spans="5:31" ht="18" customHeight="1"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3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</row>
    <row r="51" spans="5:31" ht="18" customHeight="1"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</row>
    <row r="52" spans="5:31" ht="18" customHeight="1"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</row>
    <row r="53" spans="5:31" ht="18" customHeight="1">
      <c r="E53" s="79"/>
      <c r="F53" s="79"/>
      <c r="G53" s="79"/>
      <c r="H53" s="79"/>
      <c r="I53" s="79"/>
      <c r="J53" s="79"/>
      <c r="K53" s="127"/>
      <c r="L53" s="79"/>
      <c r="M53" s="79"/>
      <c r="N53" s="79"/>
      <c r="O53" s="79"/>
      <c r="P53" s="79"/>
      <c r="Q53" s="79"/>
      <c r="R53" s="79"/>
      <c r="S53" s="79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</row>
    <row r="54" spans="5:31" ht="18" customHeight="1"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</row>
    <row r="55" spans="5:31" ht="18" customHeight="1"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</row>
    <row r="56" spans="5:31" ht="18" customHeight="1"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</row>
    <row r="57" spans="5:31" ht="18" customHeight="1"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</row>
    <row r="58" spans="5:31" ht="18" customHeight="1"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</row>
    <row r="59" spans="5:31" ht="18" customHeight="1"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</row>
    <row r="60" spans="5:31" ht="18" customHeight="1"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</row>
    <row r="61" spans="5:31" ht="18" customHeight="1"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</row>
    <row r="62" spans="5:31" ht="18" customHeight="1"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</row>
    <row r="63" spans="5:31" ht="18" customHeight="1"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</row>
    <row r="64" spans="5:31" ht="18" customHeight="1"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</row>
    <row r="65" spans="5:31" ht="18" customHeight="1"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</row>
    <row r="66" spans="5:31" ht="18" customHeight="1"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</row>
    <row r="67" spans="5:31" ht="18" customHeight="1"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</row>
    <row r="68" spans="5:31" ht="18" customHeight="1"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</row>
    <row r="69" spans="5:31" ht="18" customHeight="1"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</row>
    <row r="70" spans="5:31" ht="18" customHeight="1"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</row>
    <row r="71" spans="5:31" ht="18" customHeight="1"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</row>
    <row r="72" spans="5:31" ht="18" customHeight="1"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</row>
    <row r="73" spans="5:31" ht="18" customHeight="1"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</row>
    <row r="74" spans="5:31" ht="18" customHeight="1"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</row>
    <row r="75" spans="21:31" ht="18" customHeight="1"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</row>
    <row r="76" spans="21:31" ht="18" customHeight="1"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</row>
    <row r="77" spans="21:31" ht="18" customHeight="1"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</row>
    <row r="78" spans="21:31" ht="18" customHeight="1"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</row>
    <row r="79" spans="21:31" ht="18" customHeight="1"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</row>
    <row r="80" spans="21:31" ht="18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</row>
    <row r="81" spans="21:31" ht="18" customHeight="1"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</row>
    <row r="82" spans="21:31" ht="18" customHeight="1"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</row>
    <row r="83" spans="21:31" ht="18" customHeight="1"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</row>
    <row r="84" spans="21:31" ht="18" customHeight="1"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</row>
    <row r="85" spans="21:31" ht="18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</row>
    <row r="86" spans="21:31" ht="18" customHeight="1"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</row>
    <row r="87" spans="21:31" ht="18" customHeight="1"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</row>
    <row r="88" spans="21:31" ht="18" customHeight="1"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</row>
    <row r="89" spans="21:31" ht="18" customHeight="1"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</row>
    <row r="90" spans="21:31" ht="18" customHeight="1"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</row>
    <row r="91" spans="21:31" ht="18" customHeight="1"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</row>
    <row r="92" spans="21:31" ht="18" customHeight="1"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</row>
    <row r="93" spans="21:31" ht="18" customHeight="1"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</row>
    <row r="94" spans="21:31" ht="18" customHeight="1"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</row>
    <row r="95" spans="21:31" ht="18" customHeight="1"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</row>
    <row r="96" spans="21:31" ht="18" customHeight="1"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</row>
    <row r="97" spans="21:31" ht="18" customHeight="1"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</row>
    <row r="98" spans="21:31" ht="18" customHeight="1"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</row>
    <row r="99" spans="21:31" ht="18" customHeight="1"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</row>
    <row r="100" spans="21:31" ht="18" customHeight="1"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</row>
    <row r="101" spans="21:31" ht="18" customHeight="1"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</row>
    <row r="102" spans="21:31" ht="18" customHeight="1"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</row>
    <row r="103" spans="21:31" ht="18" customHeight="1"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</row>
    <row r="104" spans="21:31" ht="18" customHeight="1"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</row>
    <row r="105" spans="21:31" ht="18" customHeight="1"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</row>
    <row r="106" spans="21:31" ht="18" customHeight="1"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</row>
  </sheetData>
  <sheetProtection/>
  <printOptions/>
  <pageMargins left="0.35433070866141736" right="0.15748031496062992" top="0.66625" bottom="0.35433070866141736" header="0.31496062992125984" footer="0.31496062992125984"/>
  <pageSetup fitToHeight="0" horizontalDpi="600" verticalDpi="600" orientation="landscape" paperSize="122" scale="41" r:id="rId2"/>
  <headerFooter>
    <oddHeader>&amp;L&amp;G&amp;C
&amp;"Verdana,Negrita"PRESUPUESTO EJECUTADO MOP 2021 AL MES DE MAYO (FONDOS SECTORIALES)    
(Miles de $ 2021)    &amp;"Courier,Normal"
</oddHeader>
    <oddFooter>&amp;L&amp;G&amp;R&amp;P</oddFooter>
  </headerFooter>
  <colBreaks count="1" manualBreakCount="1">
    <brk id="20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M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B30" sqref="AB30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19.375" style="15" bestFit="1" customWidth="1"/>
    <col min="21" max="21" width="23.875" style="1" bestFit="1" customWidth="1"/>
    <col min="22" max="22" width="2.50390625" style="1" hidden="1" customWidth="1"/>
    <col min="23" max="23" width="22.375" style="1" hidden="1" customWidth="1"/>
    <col min="24" max="24" width="1.00390625" style="1" customWidth="1"/>
    <col min="25" max="25" width="20.625" style="1" hidden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106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54" t="s">
        <v>102</v>
      </c>
      <c r="L3" s="54"/>
      <c r="M3" s="54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18" s="15" customFormat="1" ht="18" customHeight="1">
      <c r="B6" s="27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3180354491</v>
      </c>
      <c r="G9" s="46">
        <f t="shared" si="0"/>
        <v>1334722360</v>
      </c>
      <c r="H9" s="46">
        <f t="shared" si="0"/>
        <v>3206956628</v>
      </c>
      <c r="I9" s="46">
        <f t="shared" si="0"/>
        <v>7518902642</v>
      </c>
      <c r="J9" s="46">
        <f t="shared" si="0"/>
        <v>43028521260</v>
      </c>
      <c r="K9" s="46">
        <f t="shared" si="0"/>
        <v>382148233715</v>
      </c>
      <c r="L9" s="46">
        <f t="shared" si="0"/>
        <v>30710652878</v>
      </c>
      <c r="M9" s="46">
        <f t="shared" si="0"/>
        <v>39722671898</v>
      </c>
      <c r="N9" s="46">
        <f t="shared" si="0"/>
        <v>-20429928880</v>
      </c>
      <c r="O9" s="46">
        <f t="shared" si="0"/>
        <v>50691885484</v>
      </c>
      <c r="P9" s="46">
        <f t="shared" si="0"/>
        <v>7954066524</v>
      </c>
      <c r="Q9" s="46">
        <f>SUM(Q11,Q12,Q13,Q14,Q19,Q20,Q21,Q22,Q23,Q24,Q10)</f>
        <v>345239807870</v>
      </c>
      <c r="R9" s="46">
        <f t="shared" si="0"/>
        <v>5772500786</v>
      </c>
      <c r="S9" s="46">
        <f t="shared" si="0"/>
        <v>1072691000</v>
      </c>
      <c r="T9" s="46">
        <f t="shared" si="0"/>
        <v>4999746000</v>
      </c>
      <c r="U9" s="46">
        <f>SUM(U11,U12,U13,U14,U19,U20,U21,U22,U24,U10,U23)</f>
        <v>906151784656</v>
      </c>
      <c r="V9" s="47"/>
      <c r="W9" s="47">
        <f>SUM(W11,W10,W12,W13,W14,W19,W20,W21,W22,W24,W23)</f>
        <v>900079347656</v>
      </c>
      <c r="X9" s="48"/>
      <c r="Y9" s="48">
        <f>+U9-T9-S9</f>
        <v>900079347656</v>
      </c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v>102871000</v>
      </c>
      <c r="T10" s="11"/>
      <c r="U10" s="11">
        <f>SUM(F10:T10)</f>
        <v>102871000</v>
      </c>
      <c r="V10" s="25"/>
      <c r="W10" s="5">
        <f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667300</v>
      </c>
      <c r="G11" s="11">
        <v>321065</v>
      </c>
      <c r="H11" s="11">
        <v>3612990</v>
      </c>
      <c r="I11" s="11">
        <v>9670422</v>
      </c>
      <c r="J11" s="11">
        <v>5464057</v>
      </c>
      <c r="K11" s="11">
        <v>55789413</v>
      </c>
      <c r="L11" s="11">
        <v>3156891</v>
      </c>
      <c r="M11" s="11">
        <v>2520215</v>
      </c>
      <c r="N11" s="11">
        <v>1013635</v>
      </c>
      <c r="O11" s="11">
        <v>583410</v>
      </c>
      <c r="P11" s="11">
        <v>7231136</v>
      </c>
      <c r="Q11" s="11"/>
      <c r="R11" s="11">
        <v>1878260</v>
      </c>
      <c r="S11" s="11">
        <v>1120000</v>
      </c>
      <c r="T11" s="11"/>
      <c r="U11" s="11">
        <f>SUM(F11:T11)</f>
        <v>93028794</v>
      </c>
      <c r="V11" s="25"/>
      <c r="W11" s="5">
        <f>+U11-T11-S11</f>
        <v>91908794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110000</v>
      </c>
      <c r="J12" s="11">
        <v>269533601</v>
      </c>
      <c r="K12" s="11">
        <v>3393387091</v>
      </c>
      <c r="L12" s="11">
        <v>0</v>
      </c>
      <c r="M12" s="11"/>
      <c r="N12" s="11"/>
      <c r="O12" s="11"/>
      <c r="P12" s="11"/>
      <c r="Q12" s="11">
        <v>16652998338</v>
      </c>
      <c r="R12" s="11"/>
      <c r="S12" s="11">
        <v>129703000</v>
      </c>
      <c r="T12" s="11"/>
      <c r="U12" s="11">
        <f>SUM(F12:T12)</f>
        <v>20445732030</v>
      </c>
      <c r="V12" s="25"/>
      <c r="W12" s="5">
        <f>+U12-T12-S12</f>
        <v>20316029030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187570983</v>
      </c>
      <c r="G13" s="11">
        <v>173472844</v>
      </c>
      <c r="H13" s="11">
        <v>141443592</v>
      </c>
      <c r="I13" s="11">
        <v>200988530</v>
      </c>
      <c r="J13" s="11">
        <v>297681784</v>
      </c>
      <c r="K13" s="11">
        <v>2760012071</v>
      </c>
      <c r="L13" s="11">
        <v>243266880</v>
      </c>
      <c r="M13" s="11">
        <v>205657920</v>
      </c>
      <c r="N13" s="11">
        <v>82556982</v>
      </c>
      <c r="O13" s="11">
        <v>111446064</v>
      </c>
      <c r="P13" s="11">
        <v>323381600</v>
      </c>
      <c r="Q13" s="11">
        <v>21809977751</v>
      </c>
      <c r="R13" s="11">
        <v>281114481</v>
      </c>
      <c r="S13" s="11">
        <v>9187000</v>
      </c>
      <c r="T13" s="11">
        <v>85998000</v>
      </c>
      <c r="U13" s="11">
        <f>SUM(F13:T13)</f>
        <v>26913756482</v>
      </c>
      <c r="V13" s="25"/>
      <c r="W13" s="5">
        <f aca="true" t="shared" si="1" ref="W13:W49">+U13-T13-S13</f>
        <v>26818571482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2" ref="F14:R14">SUM(F15,F18)</f>
        <v>2690358000</v>
      </c>
      <c r="G14" s="11">
        <f t="shared" si="2"/>
        <v>1212121000</v>
      </c>
      <c r="H14" s="11">
        <f t="shared" si="2"/>
        <v>3380000000</v>
      </c>
      <c r="I14" s="11">
        <f t="shared" si="2"/>
        <v>4460000000</v>
      </c>
      <c r="J14" s="11">
        <f t="shared" si="2"/>
        <v>40750000000</v>
      </c>
      <c r="K14" s="11">
        <f>SUM(K15,K18)</f>
        <v>315022317000</v>
      </c>
      <c r="L14" s="11">
        <f t="shared" si="2"/>
        <v>32027603000</v>
      </c>
      <c r="M14" s="11">
        <f t="shared" si="2"/>
        <v>35250000000</v>
      </c>
      <c r="N14" s="11">
        <f t="shared" si="2"/>
        <v>590762000</v>
      </c>
      <c r="O14" s="11">
        <f>SUM(O15,O18)</f>
        <v>58338332000</v>
      </c>
      <c r="P14" s="11">
        <f>SUM(P15,P18)</f>
        <v>6906187632</v>
      </c>
      <c r="Q14" s="11">
        <f>SUM(Q15,Q18)</f>
        <v>173869484000</v>
      </c>
      <c r="R14" s="11">
        <f t="shared" si="2"/>
        <v>7984950000</v>
      </c>
      <c r="S14" s="11">
        <f>SUM(S15,S18)</f>
        <v>617484000</v>
      </c>
      <c r="T14" s="11">
        <f>SUM(T15,T18)</f>
        <v>4913748000</v>
      </c>
      <c r="U14" s="11">
        <f>SUM(U15,U18)</f>
        <v>688013346632</v>
      </c>
      <c r="V14" s="25"/>
      <c r="W14" s="5">
        <f>+U14-T14-S14</f>
        <v>682482114632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3" ref="F15:R15">SUM(F16:F17)</f>
        <v>2690358000</v>
      </c>
      <c r="G15" s="11">
        <f t="shared" si="3"/>
        <v>1212121000</v>
      </c>
      <c r="H15" s="11">
        <f t="shared" si="3"/>
        <v>3380000000</v>
      </c>
      <c r="I15" s="11">
        <f t="shared" si="3"/>
        <v>4460000000</v>
      </c>
      <c r="J15" s="11">
        <f t="shared" si="3"/>
        <v>40750000000</v>
      </c>
      <c r="K15" s="11">
        <f>SUM(K16:K17)</f>
        <v>315022317000</v>
      </c>
      <c r="L15" s="11">
        <f t="shared" si="3"/>
        <v>32027603000</v>
      </c>
      <c r="M15" s="11">
        <f t="shared" si="3"/>
        <v>35250000000</v>
      </c>
      <c r="N15" s="11">
        <f t="shared" si="3"/>
        <v>590762000</v>
      </c>
      <c r="O15" s="11">
        <f t="shared" si="3"/>
        <v>58338332000</v>
      </c>
      <c r="P15" s="11">
        <f t="shared" si="3"/>
        <v>6584313000</v>
      </c>
      <c r="Q15" s="11">
        <f>SUM(Q16:Q17)</f>
        <v>173869484000</v>
      </c>
      <c r="R15" s="11">
        <f t="shared" si="3"/>
        <v>7984950000</v>
      </c>
      <c r="S15" s="11">
        <f>SUM(S16:S17)</f>
        <v>617484000</v>
      </c>
      <c r="T15" s="11">
        <f>SUM(T16:T17)</f>
        <v>4913748000</v>
      </c>
      <c r="U15" s="11">
        <f>SUM(U16:U17)</f>
        <v>687691472000</v>
      </c>
      <c r="V15" s="25"/>
      <c r="W15" s="5">
        <f t="shared" si="1"/>
        <v>682160240000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2590874000</v>
      </c>
      <c r="G16" s="11">
        <v>1162121000</v>
      </c>
      <c r="H16" s="11">
        <v>3230000000</v>
      </c>
      <c r="I16" s="11">
        <v>4160000000</v>
      </c>
      <c r="J16" s="11">
        <v>6250000000</v>
      </c>
      <c r="K16" s="11">
        <v>41783110000</v>
      </c>
      <c r="L16" s="11">
        <v>3027603000</v>
      </c>
      <c r="M16" s="11">
        <v>2250000000</v>
      </c>
      <c r="N16" s="11">
        <v>305603000</v>
      </c>
      <c r="O16" s="11">
        <v>2568332000</v>
      </c>
      <c r="P16" s="11">
        <v>5974269000</v>
      </c>
      <c r="Q16" s="11">
        <v>4505478000</v>
      </c>
      <c r="R16" s="11">
        <v>5320000000</v>
      </c>
      <c r="S16" s="11">
        <v>542000000</v>
      </c>
      <c r="T16" s="11">
        <v>3059217000</v>
      </c>
      <c r="U16" s="11">
        <f aca="true" t="shared" si="4" ref="U16:U24">SUM(F16:T16)</f>
        <v>86728607000</v>
      </c>
      <c r="V16" s="25"/>
      <c r="W16" s="5">
        <f t="shared" si="1"/>
        <v>83127390000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99484000</v>
      </c>
      <c r="G17" s="11">
        <v>50000000</v>
      </c>
      <c r="H17" s="11">
        <v>150000000</v>
      </c>
      <c r="I17" s="11">
        <v>300000000</v>
      </c>
      <c r="J17" s="11">
        <v>34500000000</v>
      </c>
      <c r="K17" s="11">
        <v>273239207000</v>
      </c>
      <c r="L17" s="11">
        <v>29000000000</v>
      </c>
      <c r="M17" s="11">
        <v>33000000000</v>
      </c>
      <c r="N17" s="11">
        <v>285159000</v>
      </c>
      <c r="O17" s="11">
        <v>55770000000</v>
      </c>
      <c r="P17" s="11">
        <v>610044000</v>
      </c>
      <c r="Q17" s="11">
        <v>169364006000</v>
      </c>
      <c r="R17" s="11">
        <v>2664950000</v>
      </c>
      <c r="S17" s="11">
        <v>75484000</v>
      </c>
      <c r="T17" s="11">
        <v>1854531000</v>
      </c>
      <c r="U17" s="11">
        <f t="shared" si="4"/>
        <v>600962865000</v>
      </c>
      <c r="V17" s="25"/>
      <c r="W17" s="5">
        <f t="shared" si="1"/>
        <v>599032850000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321874632</v>
      </c>
      <c r="Q18" s="11"/>
      <c r="R18" s="11"/>
      <c r="S18" s="11"/>
      <c r="T18" s="11"/>
      <c r="U18" s="11">
        <f t="shared" si="4"/>
        <v>321874632</v>
      </c>
      <c r="V18" s="25"/>
      <c r="W18" s="5">
        <f t="shared" si="1"/>
        <v>321874632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4"/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106316840</v>
      </c>
      <c r="G21" s="11">
        <v>51750207</v>
      </c>
      <c r="H21" s="11">
        <v>134885451</v>
      </c>
      <c r="I21" s="11">
        <v>144919503</v>
      </c>
      <c r="J21" s="11">
        <v>209612233</v>
      </c>
      <c r="K21" s="11">
        <v>2588332307</v>
      </c>
      <c r="L21" s="11">
        <v>397028689</v>
      </c>
      <c r="M21" s="11">
        <v>130896765</v>
      </c>
      <c r="N21" s="11">
        <v>61978959</v>
      </c>
      <c r="O21" s="11">
        <v>98011555</v>
      </c>
      <c r="P21" s="11">
        <v>253489132</v>
      </c>
      <c r="Q21" s="11">
        <v>19337480</v>
      </c>
      <c r="R21" s="11">
        <v>174911303</v>
      </c>
      <c r="S21" s="11">
        <v>58440000</v>
      </c>
      <c r="T21" s="11"/>
      <c r="U21" s="11">
        <f t="shared" si="4"/>
        <v>4429910424</v>
      </c>
      <c r="V21" s="25"/>
      <c r="W21" s="5">
        <f t="shared" si="1"/>
        <v>4371470424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>
        <v>0</v>
      </c>
      <c r="J22" s="11"/>
      <c r="K22" s="11">
        <v>1520000000</v>
      </c>
      <c r="L22" s="11"/>
      <c r="M22" s="11"/>
      <c r="N22" s="11">
        <v>0</v>
      </c>
      <c r="O22" s="11"/>
      <c r="P22" s="11"/>
      <c r="Q22" s="11">
        <v>134470916616</v>
      </c>
      <c r="R22" s="11"/>
      <c r="S22" s="11"/>
      <c r="T22" s="11"/>
      <c r="U22" s="11">
        <f t="shared" si="4"/>
        <v>135990916616</v>
      </c>
      <c r="V22" s="25"/>
      <c r="W22" s="5">
        <f t="shared" si="1"/>
        <v>135990916616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195441368</v>
      </c>
      <c r="G24" s="11">
        <v>-102942756</v>
      </c>
      <c r="H24" s="11">
        <v>-452985405</v>
      </c>
      <c r="I24" s="11">
        <v>2703214187</v>
      </c>
      <c r="J24" s="11">
        <v>1496229585</v>
      </c>
      <c r="K24" s="11">
        <v>56808395833</v>
      </c>
      <c r="L24" s="11">
        <v>-1960402582</v>
      </c>
      <c r="M24" s="11">
        <v>4133596998</v>
      </c>
      <c r="N24" s="11">
        <v>-21166240456</v>
      </c>
      <c r="O24" s="11">
        <v>-7856487545</v>
      </c>
      <c r="P24" s="11">
        <v>463777024</v>
      </c>
      <c r="Q24" s="11">
        <v>-1582906315</v>
      </c>
      <c r="R24" s="11">
        <v>-2670353258</v>
      </c>
      <c r="S24" s="11">
        <v>153886000</v>
      </c>
      <c r="T24" s="11"/>
      <c r="U24" s="11">
        <f t="shared" si="4"/>
        <v>30162222678</v>
      </c>
      <c r="V24" s="25"/>
      <c r="W24" s="5">
        <f t="shared" si="1"/>
        <v>30008336678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46">
        <f>SUM(F26,F27,F28,F29,F30,F31,F32,F41,F42,F46,F47,F48,F49)</f>
        <v>2903524064</v>
      </c>
      <c r="G25" s="46">
        <f aca="true" t="shared" si="5" ref="G25:U25">SUM(G26,G27,G28,G29,G30,G31,G32,G41,G42,G46,G47,G48,G49)</f>
        <v>1291048853</v>
      </c>
      <c r="H25" s="46">
        <f t="shared" si="5"/>
        <v>3387207919</v>
      </c>
      <c r="I25" s="46">
        <f t="shared" si="5"/>
        <v>7417615146</v>
      </c>
      <c r="J25" s="46">
        <f t="shared" si="5"/>
        <v>68015002873</v>
      </c>
      <c r="K25" s="46">
        <f t="shared" si="5"/>
        <v>484305513914</v>
      </c>
      <c r="L25" s="46">
        <f t="shared" si="5"/>
        <v>34963955583</v>
      </c>
      <c r="M25" s="46">
        <f t="shared" si="5"/>
        <v>46845610572</v>
      </c>
      <c r="N25" s="46">
        <f t="shared" si="5"/>
        <v>2120971137</v>
      </c>
      <c r="O25" s="46">
        <f t="shared" si="5"/>
        <v>69691027284</v>
      </c>
      <c r="P25" s="46">
        <f t="shared" si="5"/>
        <v>8706983859</v>
      </c>
      <c r="Q25" s="46">
        <f t="shared" si="5"/>
        <v>310817638920</v>
      </c>
      <c r="R25" s="46">
        <f t="shared" si="5"/>
        <v>8965135325</v>
      </c>
      <c r="S25" s="46">
        <f t="shared" si="5"/>
        <v>742205000</v>
      </c>
      <c r="T25" s="46">
        <f t="shared" si="5"/>
        <v>4996224000</v>
      </c>
      <c r="U25" s="46">
        <f t="shared" si="5"/>
        <v>1055169664449</v>
      </c>
      <c r="V25" s="48"/>
      <c r="W25" s="47">
        <f>SUM(W26,W27,W28,W29,W30,W31,W32,W41,W42,W46,W47,W48,W49)</f>
        <v>1049431235449</v>
      </c>
      <c r="X25" s="48"/>
      <c r="Y25" s="48">
        <f>+U25-T25-S25</f>
        <v>1049431235449</v>
      </c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2434064257</v>
      </c>
      <c r="G26" s="11">
        <v>1126003411</v>
      </c>
      <c r="H26" s="11">
        <v>3055785181</v>
      </c>
      <c r="I26" s="11">
        <v>4125205727</v>
      </c>
      <c r="J26" s="11">
        <v>6064915681</v>
      </c>
      <c r="K26" s="11">
        <v>41348118413</v>
      </c>
      <c r="L26" s="11">
        <v>2984455696</v>
      </c>
      <c r="M26" s="11">
        <v>2229941208</v>
      </c>
      <c r="N26" s="11">
        <v>1748163573</v>
      </c>
      <c r="O26" s="11">
        <v>1893254376</v>
      </c>
      <c r="P26" s="11">
        <v>6272885442</v>
      </c>
      <c r="Q26" s="11">
        <v>4602092258</v>
      </c>
      <c r="R26" s="11">
        <v>5561766449</v>
      </c>
      <c r="S26" s="11">
        <v>641946000</v>
      </c>
      <c r="T26" s="11">
        <v>3024646000</v>
      </c>
      <c r="U26" s="11">
        <f aca="true" t="shared" si="6" ref="U26:U31">SUM(F26:T26)</f>
        <v>87113243672</v>
      </c>
      <c r="V26" s="25"/>
      <c r="W26" s="5">
        <f t="shared" si="1"/>
        <v>83446651672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51362559</v>
      </c>
      <c r="G27" s="11">
        <v>49496565</v>
      </c>
      <c r="H27" s="11">
        <v>101807999</v>
      </c>
      <c r="I27" s="11">
        <v>163821045</v>
      </c>
      <c r="J27" s="11">
        <v>368883619</v>
      </c>
      <c r="K27" s="11">
        <v>2406996524</v>
      </c>
      <c r="L27" s="11">
        <v>155017803</v>
      </c>
      <c r="M27" s="11">
        <v>79467115</v>
      </c>
      <c r="N27" s="11">
        <v>64043179</v>
      </c>
      <c r="O27" s="11">
        <v>226120047</v>
      </c>
      <c r="P27" s="11">
        <v>1299713291</v>
      </c>
      <c r="Q27" s="11">
        <v>328239080</v>
      </c>
      <c r="R27" s="11">
        <v>277558931</v>
      </c>
      <c r="S27" s="11">
        <v>43982000</v>
      </c>
      <c r="T27" s="11">
        <v>901481000</v>
      </c>
      <c r="U27" s="11">
        <f t="shared" si="6"/>
        <v>6517990757</v>
      </c>
      <c r="V27" s="25"/>
      <c r="W27" s="5">
        <f t="shared" si="1"/>
        <v>5572527757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206243758</v>
      </c>
      <c r="G28" s="11">
        <v>81320999</v>
      </c>
      <c r="H28" s="11">
        <v>68281674</v>
      </c>
      <c r="I28" s="11">
        <v>202519782</v>
      </c>
      <c r="J28" s="11">
        <v>34885510</v>
      </c>
      <c r="K28" s="11">
        <v>1313508513</v>
      </c>
      <c r="L28" s="11">
        <v>76930830</v>
      </c>
      <c r="M28" s="11">
        <v>33569642</v>
      </c>
      <c r="N28" s="11">
        <v>140018061</v>
      </c>
      <c r="O28" s="11"/>
      <c r="P28" s="11">
        <v>143761514</v>
      </c>
      <c r="Q28" s="11">
        <v>27138859</v>
      </c>
      <c r="R28" s="11">
        <v>186528090</v>
      </c>
      <c r="S28" s="11"/>
      <c r="T28" s="11"/>
      <c r="U28" s="11">
        <f t="shared" si="6"/>
        <v>2514707232</v>
      </c>
      <c r="V28" s="25"/>
      <c r="W28" s="5">
        <f t="shared" si="1"/>
        <v>2514707232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78964922</v>
      </c>
      <c r="G29" s="11"/>
      <c r="H29" s="11"/>
      <c r="I29" s="11"/>
      <c r="J29" s="11"/>
      <c r="K29" s="11">
        <v>0</v>
      </c>
      <c r="L29" s="11"/>
      <c r="M29" s="11"/>
      <c r="N29" s="11"/>
      <c r="O29" s="11"/>
      <c r="P29" s="11"/>
      <c r="Q29" s="11">
        <v>212570950</v>
      </c>
      <c r="R29" s="11">
        <v>138465000</v>
      </c>
      <c r="S29" s="11"/>
      <c r="T29" s="11"/>
      <c r="U29" s="11">
        <f t="shared" si="6"/>
        <v>430000872</v>
      </c>
      <c r="V29" s="25"/>
      <c r="W29" s="5">
        <f t="shared" si="1"/>
        <v>430000872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/>
      <c r="G30" s="11"/>
      <c r="H30" s="11"/>
      <c r="I30" s="11"/>
      <c r="J30" s="11"/>
      <c r="K30" s="11"/>
      <c r="L30" s="11"/>
      <c r="M30" s="11"/>
      <c r="N30" s="11">
        <v>0</v>
      </c>
      <c r="O30" s="11"/>
      <c r="P30" s="11"/>
      <c r="Q30" s="11"/>
      <c r="R30" s="11"/>
      <c r="S30" s="11"/>
      <c r="T30" s="11"/>
      <c r="U30" s="11">
        <f t="shared" si="6"/>
        <v>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/>
      <c r="J31" s="11">
        <v>298988192</v>
      </c>
      <c r="K31" s="11">
        <v>69398554</v>
      </c>
      <c r="L31" s="11"/>
      <c r="M31" s="11"/>
      <c r="N31" s="11"/>
      <c r="O31" s="11"/>
      <c r="P31" s="11"/>
      <c r="Q31" s="11"/>
      <c r="R31" s="11"/>
      <c r="S31" s="11"/>
      <c r="T31" s="11"/>
      <c r="U31" s="11">
        <f t="shared" si="6"/>
        <v>368386746</v>
      </c>
      <c r="V31" s="25"/>
      <c r="W31" s="5">
        <f t="shared" si="1"/>
        <v>368386746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7" ref="F32:R32">SUM(F33:F39)</f>
        <v>0</v>
      </c>
      <c r="G32" s="11">
        <f t="shared" si="7"/>
        <v>0</v>
      </c>
      <c r="H32" s="11">
        <f t="shared" si="7"/>
        <v>84664630</v>
      </c>
      <c r="I32" s="11">
        <f t="shared" si="7"/>
        <v>0</v>
      </c>
      <c r="J32" s="11">
        <f t="shared" si="7"/>
        <v>689931</v>
      </c>
      <c r="K32" s="11">
        <f t="shared" si="7"/>
        <v>1481097435</v>
      </c>
      <c r="L32" s="11">
        <f t="shared" si="7"/>
        <v>40064</v>
      </c>
      <c r="M32" s="11">
        <f>SUM(M33:M40)</f>
        <v>374850</v>
      </c>
      <c r="N32" s="11">
        <f t="shared" si="7"/>
        <v>1376055</v>
      </c>
      <c r="O32" s="11">
        <f>SUM(O33:O39)</f>
        <v>8832524</v>
      </c>
      <c r="P32" s="11">
        <f t="shared" si="7"/>
        <v>127172673</v>
      </c>
      <c r="Q32" s="11">
        <f>SUM(Q33:Q39)</f>
        <v>1417982</v>
      </c>
      <c r="R32" s="11">
        <f t="shared" si="7"/>
        <v>5882180</v>
      </c>
      <c r="S32" s="11">
        <f>SUM(S33:S39)</f>
        <v>11050000</v>
      </c>
      <c r="T32" s="11">
        <f>SUM(T33:T39)</f>
        <v>18004000</v>
      </c>
      <c r="U32" s="11">
        <f>SUM(U33:U40)</f>
        <v>1740602324</v>
      </c>
      <c r="V32" s="6"/>
      <c r="W32" s="5">
        <f t="shared" si="1"/>
        <v>1711548324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8" ref="U33:U41">SUM(F33:T33)</f>
        <v>0</v>
      </c>
      <c r="V33" s="25"/>
      <c r="W33" s="5">
        <f t="shared" si="1"/>
        <v>0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8"/>
        <v>0</v>
      </c>
      <c r="V34" s="25"/>
      <c r="W34" s="5">
        <f t="shared" si="1"/>
        <v>0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/>
      <c r="J35" s="11"/>
      <c r="K35" s="11">
        <v>36556800</v>
      </c>
      <c r="L35" s="11">
        <v>0</v>
      </c>
      <c r="M35" s="11"/>
      <c r="N35" s="11"/>
      <c r="O35" s="11"/>
      <c r="P35" s="11">
        <v>0</v>
      </c>
      <c r="Q35" s="11"/>
      <c r="R35" s="11"/>
      <c r="S35" s="11"/>
      <c r="T35" s="11"/>
      <c r="U35" s="11">
        <f t="shared" si="8"/>
        <v>36556800</v>
      </c>
      <c r="V35" s="25"/>
      <c r="W35" s="5">
        <f t="shared" si="1"/>
        <v>36556800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>
        <v>859013</v>
      </c>
      <c r="L36" s="11"/>
      <c r="M36" s="11"/>
      <c r="N36" s="11"/>
      <c r="O36" s="11">
        <v>8166613</v>
      </c>
      <c r="P36" s="11"/>
      <c r="Q36" s="11"/>
      <c r="R36" s="11"/>
      <c r="S36" s="11">
        <v>0</v>
      </c>
      <c r="T36" s="11"/>
      <c r="U36" s="11">
        <f t="shared" si="8"/>
        <v>9025626</v>
      </c>
      <c r="V36" s="25"/>
      <c r="W36" s="5">
        <f t="shared" si="1"/>
        <v>9025626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/>
      <c r="H37" s="11">
        <v>3051220</v>
      </c>
      <c r="I37" s="11"/>
      <c r="J37" s="11"/>
      <c r="K37" s="11">
        <v>1372559738</v>
      </c>
      <c r="L37" s="11"/>
      <c r="M37" s="11">
        <v>374850</v>
      </c>
      <c r="N37" s="11"/>
      <c r="O37" s="11"/>
      <c r="P37" s="11">
        <v>0</v>
      </c>
      <c r="Q37" s="11"/>
      <c r="R37" s="11"/>
      <c r="S37" s="11">
        <v>2885000</v>
      </c>
      <c r="T37" s="11"/>
      <c r="U37" s="11">
        <f t="shared" si="8"/>
        <v>1378870808</v>
      </c>
      <c r="V37" s="25"/>
      <c r="W37" s="5">
        <f t="shared" si="1"/>
        <v>1375985808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0</v>
      </c>
      <c r="G38" s="11">
        <v>0</v>
      </c>
      <c r="H38" s="11">
        <v>0</v>
      </c>
      <c r="I38" s="11">
        <v>0</v>
      </c>
      <c r="J38" s="11">
        <v>689931</v>
      </c>
      <c r="K38" s="11">
        <v>67513368</v>
      </c>
      <c r="L38" s="11">
        <v>0</v>
      </c>
      <c r="M38" s="11">
        <v>0</v>
      </c>
      <c r="N38" s="11">
        <v>1376055</v>
      </c>
      <c r="O38" s="11">
        <v>665911</v>
      </c>
      <c r="P38" s="11">
        <v>4152050</v>
      </c>
      <c r="Q38" s="11">
        <v>120954</v>
      </c>
      <c r="R38" s="11">
        <v>5819183</v>
      </c>
      <c r="S38" s="11">
        <v>5111000</v>
      </c>
      <c r="T38" s="11">
        <v>18004000</v>
      </c>
      <c r="U38" s="11">
        <f t="shared" si="8"/>
        <v>103452452</v>
      </c>
      <c r="V38" s="25"/>
      <c r="W38" s="5">
        <f t="shared" si="1"/>
        <v>80337452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0</v>
      </c>
      <c r="G39" s="11">
        <v>0</v>
      </c>
      <c r="H39" s="11">
        <v>81613410</v>
      </c>
      <c r="I39" s="11">
        <v>0</v>
      </c>
      <c r="J39" s="11">
        <v>0</v>
      </c>
      <c r="K39" s="11">
        <v>3608516</v>
      </c>
      <c r="L39" s="11">
        <v>40064</v>
      </c>
      <c r="M39" s="11">
        <v>0</v>
      </c>
      <c r="N39" s="11">
        <v>0</v>
      </c>
      <c r="O39" s="11">
        <v>0</v>
      </c>
      <c r="P39" s="11">
        <v>123020623</v>
      </c>
      <c r="Q39" s="11">
        <v>1297028</v>
      </c>
      <c r="R39" s="11">
        <v>62997</v>
      </c>
      <c r="S39" s="11">
        <v>3054000</v>
      </c>
      <c r="T39" s="11"/>
      <c r="U39" s="11">
        <f t="shared" si="8"/>
        <v>212696638</v>
      </c>
      <c r="V39" s="25"/>
      <c r="W39" s="5">
        <f t="shared" si="1"/>
        <v>209642638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1160606942</v>
      </c>
      <c r="J42" s="13">
        <f t="shared" si="9"/>
        <v>38359267245</v>
      </c>
      <c r="K42" s="13">
        <f t="shared" si="9"/>
        <v>358590675483</v>
      </c>
      <c r="L42" s="13">
        <f t="shared" si="9"/>
        <v>26317103560</v>
      </c>
      <c r="M42" s="13">
        <f t="shared" si="9"/>
        <v>33912012132</v>
      </c>
      <c r="N42" s="13">
        <f t="shared" si="9"/>
        <v>62799019</v>
      </c>
      <c r="O42" s="13">
        <f t="shared" si="9"/>
        <v>47287711298</v>
      </c>
      <c r="P42" s="13">
        <f t="shared" si="9"/>
        <v>0</v>
      </c>
      <c r="Q42" s="13">
        <f>SUM(Q43:Q45)</f>
        <v>124473745460</v>
      </c>
      <c r="R42" s="13">
        <f t="shared" si="9"/>
        <v>857166368</v>
      </c>
      <c r="S42" s="13">
        <f t="shared" si="9"/>
        <v>0</v>
      </c>
      <c r="T42" s="13">
        <f t="shared" si="9"/>
        <v>0</v>
      </c>
      <c r="U42" s="51">
        <f t="shared" si="9"/>
        <v>631021087507</v>
      </c>
      <c r="V42" s="2"/>
      <c r="W42" s="5">
        <f t="shared" si="1"/>
        <v>631021087507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0</v>
      </c>
      <c r="G43" s="11"/>
      <c r="H43" s="11"/>
      <c r="I43" s="11">
        <v>245189189</v>
      </c>
      <c r="J43" s="11">
        <v>86473144</v>
      </c>
      <c r="K43" s="11">
        <v>674676204</v>
      </c>
      <c r="L43" s="11">
        <v>109596787</v>
      </c>
      <c r="M43" s="11">
        <v>335394144</v>
      </c>
      <c r="N43" s="11">
        <v>62799019</v>
      </c>
      <c r="O43" s="11"/>
      <c r="P43" s="11"/>
      <c r="Q43" s="11"/>
      <c r="R43" s="11">
        <v>18028000</v>
      </c>
      <c r="S43" s="11"/>
      <c r="T43" s="11"/>
      <c r="U43" s="11">
        <f aca="true" t="shared" si="10" ref="U43:U49">SUM(F43:T43)</f>
        <v>1532156487</v>
      </c>
      <c r="V43" s="25"/>
      <c r="W43" s="5">
        <f t="shared" si="1"/>
        <v>1532156487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915417753</v>
      </c>
      <c r="J44" s="11">
        <v>38272794101</v>
      </c>
      <c r="K44" s="11">
        <v>357915999279</v>
      </c>
      <c r="L44" s="11">
        <v>26207506773</v>
      </c>
      <c r="M44" s="11">
        <v>33576617988</v>
      </c>
      <c r="N44" s="11"/>
      <c r="O44" s="11">
        <v>47287711298</v>
      </c>
      <c r="P44" s="11"/>
      <c r="Q44" s="11">
        <v>124473745460</v>
      </c>
      <c r="R44" s="11">
        <v>839138368</v>
      </c>
      <c r="S44" s="11"/>
      <c r="T44" s="11"/>
      <c r="U44" s="11">
        <f t="shared" si="10"/>
        <v>629488931020</v>
      </c>
      <c r="V44" s="25"/>
      <c r="W44" s="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0"/>
        <v>0</v>
      </c>
      <c r="V46" s="25"/>
      <c r="W46" s="5">
        <f t="shared" si="1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157581229675</v>
      </c>
      <c r="R47" s="11"/>
      <c r="S47" s="11"/>
      <c r="T47" s="11"/>
      <c r="U47" s="11">
        <f t="shared" si="10"/>
        <v>157581229675</v>
      </c>
      <c r="V47" s="25"/>
      <c r="W47" s="5">
        <f t="shared" si="1"/>
        <v>157581229675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132888568</v>
      </c>
      <c r="G48" s="11">
        <v>34227878</v>
      </c>
      <c r="H48" s="11">
        <v>76668435</v>
      </c>
      <c r="I48" s="11">
        <v>1765461650</v>
      </c>
      <c r="J48" s="11">
        <v>22887372695</v>
      </c>
      <c r="K48" s="11">
        <v>79095718992</v>
      </c>
      <c r="L48" s="11">
        <v>5430407630</v>
      </c>
      <c r="M48" s="11">
        <v>10590245625</v>
      </c>
      <c r="N48" s="11">
        <v>104571250</v>
      </c>
      <c r="O48" s="11">
        <v>20275109039</v>
      </c>
      <c r="P48" s="11">
        <v>863450939</v>
      </c>
      <c r="Q48" s="11">
        <v>23591204656</v>
      </c>
      <c r="R48" s="11">
        <v>1937768307</v>
      </c>
      <c r="S48" s="11">
        <v>45227000</v>
      </c>
      <c r="T48" s="11">
        <v>1052093000</v>
      </c>
      <c r="U48" s="11">
        <f t="shared" si="10"/>
        <v>167882415664</v>
      </c>
      <c r="V48" s="25"/>
      <c r="W48" s="52">
        <f t="shared" si="1"/>
        <v>166785095664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0"/>
        <v>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330486000</v>
      </c>
      <c r="T51" s="10">
        <f>+T9-T25</f>
        <v>3522000</v>
      </c>
      <c r="U51" s="4">
        <f>+U9-U25</f>
        <v>-149017879793</v>
      </c>
      <c r="V51" s="4">
        <f>+V9-V25</f>
        <v>0</v>
      </c>
      <c r="W51" s="4">
        <f>+W9-W25</f>
        <v>-149351887793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Windows User</cp:lastModifiedBy>
  <cp:lastPrinted>2021-06-16T20:16:33Z</cp:lastPrinted>
  <dcterms:created xsi:type="dcterms:W3CDTF">1998-06-30T14:14:38Z</dcterms:created>
  <dcterms:modified xsi:type="dcterms:W3CDTF">2021-06-16T20:17:30Z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70.0000000000000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/InformaciondePresupuestoMOP/balancefinancieromop/Documents/2021/Balance_mayo_2021_regular.xls</vt:lpwstr>
  </property>
  <property fmtid="{D5CDD505-2E9C-101B-9397-08002B2CF9AE}" pid="8" name="Titulo del Balan">
    <vt:lpwstr/>
  </property>
  <property fmtid="{D5CDD505-2E9C-101B-9397-08002B2CF9AE}" pid="9" name="A">
    <vt:lpwstr>2021</vt:lpwstr>
  </property>
</Properties>
</file>