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4400" windowHeight="11655" tabRatio="713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FET'!$A$2:$U$31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<sst xmlns="http://schemas.openxmlformats.org/spreadsheetml/2006/main" count="265" uniqueCount="121">
  <si>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</si>
  <si>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</si>
  <si>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</si>
  <si>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</si>
  <si>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</si>
  <si>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</si>
  <si>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</si>
  <si>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</si>
  <si>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</si>
  <si>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</si>
  <si>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</si>
  <si>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</si>
  <si>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</si>
  <si>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</si>
  <si>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</si>
  <si>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</si>
  <si>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</si>
  <si>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</si>
  <si>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</si>
  <si>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</si>
  <si>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</si>
  <si>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</si>
  <si>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</si>
  <si>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</si>
  <si>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</si>
  <si>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</si>
  <si>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</si>
  <si>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</si>
  <si>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</si>
  <si>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</si>
  <si>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</si>
  <si>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</si>
  <si>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</si>
  <si>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</si>
  <si>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</si>
  <si>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</si>
  <si>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</si>
  <si>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</si>
  <si>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</si>
  <si>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</si>
  <si>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</si>
  <si>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</si>
  <si>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</si>
  <si>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</si>
  <si>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</si>
  <si>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</si>
  <si>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</si>
  <si>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</si>
  <si>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</si>
  <si>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</si>
  <si>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</si>
  <si>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</si>
  <si>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</si>
  <si>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</si>
  <si>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</si>
  <si>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</si>
  <si>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</si>
  <si>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</si>
  <si>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</si>
  <si>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</si>
  <si>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</si>
  <si>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</si>
  <si>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</si>
  <si>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</si>
  <si>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</si>
  <si>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</si>
  <si>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</si>
  <si>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</si>
  <si>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</si>
  <si>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</si>
  <si>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</si>
  <si>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</si>
  <si>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</si>
  <si>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</si>
  <si>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</si>
  <si>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</si>
  <si>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</si>
  <si>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</si>
  <si>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</si>
  <si>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</si>
  <si>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</si>
  <si>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</si>
  <si>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</si>
  <si>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</si>
  <si>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</si>
  <si>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</si>
  <si>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</si>
  <si>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</si>
  <si>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</si>
  <si>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</si>
  <si>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</si>
  <si>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</si>
  <si>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</si>
  <si>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</si>
  <si>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</si>
  <si>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</si>
  <si>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</si>
  <si>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</si>
  <si>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</si>
  <si>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</si>
  <si>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</si>
  <si>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</si>
  <si>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</si>
  <si>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</si>
  <si>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</si>
  <si>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</si>
  <si>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</si>
  <si>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</si>
  <si>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</si>
  <si>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</si>
  <si>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</si>
  <si>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</si>
  <si>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</si>
  <si>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</si>
  <si>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</si>
  <si>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</si>
  <si>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</si>
  <si>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(Miles de $ 2022)</t>
  </si>
  <si>
    <t>PRESUPUESTO VIGENTE MOP 2022 AL MES DE MAYO (FONDOS FET)</t>
  </si>
  <si>
    <t>PRESUPUESTO EJECUTADO MOP 2022 AL MES DE MAYO (FONDOS FET)</t>
  </si>
  <si>
    <t>PRESUPUESTO EJECUTADO MOP 2022 AL MES DE MAYO</t>
  </si>
</sst>
</file>

<file path=xl/styles.xml><?xml version="1.0" encoding="utf-8"?>
<styleSheet xmlns="http://schemas.openxmlformats.org/spreadsheetml/2006/main">
  <numFmts count="1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46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4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5" fontId="4" fillId="0" borderId="14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4" xfId="0" applyFont="1" applyFill="1" applyBorder="1" applyAlignment="1">
      <alignment horizontal="center"/>
    </xf>
    <xf numFmtId="165" fontId="45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5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5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65" fontId="5" fillId="0" borderId="0" xfId="0" applyFont="1" applyFill="1" applyBorder="1" applyAlignment="1">
      <alignment vertical="center"/>
    </xf>
    <xf numFmtId="37" fontId="6" fillId="0" borderId="12" xfId="0" applyNumberFormat="1" applyFont="1" applyFill="1" applyBorder="1" applyAlignment="1" applyProtection="1">
      <alignment vertical="center"/>
      <protection/>
    </xf>
    <xf numFmtId="165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65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65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65" fontId="45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5" fontId="4" fillId="0" borderId="14" xfId="0" applyFont="1" applyFill="1" applyBorder="1" applyAlignment="1">
      <alignment horizontal="center" wrapText="1"/>
    </xf>
    <xf numFmtId="3" fontId="7" fillId="0" borderId="11" xfId="0" applyNumberFormat="1" applyFont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164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/>
      <protection/>
    </xf>
    <xf numFmtId="164" fontId="4" fillId="34" borderId="0" xfId="66" applyFont="1" applyFill="1" applyAlignment="1">
      <alignment/>
    </xf>
    <xf numFmtId="165" fontId="4" fillId="34" borderId="0" xfId="0" applyFont="1" applyFill="1" applyAlignment="1">
      <alignment/>
    </xf>
    <xf numFmtId="165" fontId="4" fillId="0" borderId="0" xfId="0" applyFont="1" applyFill="1" applyAlignment="1">
      <alignment horizontal="center"/>
    </xf>
    <xf numFmtId="165" fontId="45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60" zoomScaleNormal="6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16" sqref="N16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2.50390625" style="17" customWidth="1"/>
    <col min="6" max="6" width="13.50390625" style="17" customWidth="1"/>
    <col min="7" max="7" width="14.25390625" style="17" bestFit="1" customWidth="1"/>
    <col min="8" max="8" width="13.25390625" style="17" customWidth="1"/>
    <col min="9" max="9" width="14.50390625" style="17" customWidth="1"/>
    <col min="10" max="10" width="17.625" style="17" bestFit="1" customWidth="1"/>
    <col min="11" max="11" width="18.125" style="17" customWidth="1"/>
    <col min="12" max="13" width="15.875" style="17" bestFit="1" customWidth="1"/>
    <col min="14" max="14" width="15.875" style="17" customWidth="1"/>
    <col min="15" max="15" width="17.625" style="17" bestFit="1" customWidth="1"/>
    <col min="16" max="16" width="14.75390625" style="17" customWidth="1"/>
    <col min="17" max="17" width="16.375" style="17" customWidth="1"/>
    <col min="18" max="18" width="15.875" style="17" bestFit="1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2"/>
      <c r="F2" s="43"/>
      <c r="G2" s="43"/>
      <c r="H2" s="43"/>
      <c r="I2" s="43"/>
      <c r="J2" s="43"/>
      <c r="K2" s="43" t="s">
        <v>118</v>
      </c>
      <c r="L2" s="43"/>
      <c r="M2" s="43"/>
      <c r="N2" s="43"/>
      <c r="O2" s="50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44"/>
      <c r="L3" s="44" t="s">
        <v>117</v>
      </c>
      <c r="M3" s="44"/>
      <c r="N3" s="44"/>
      <c r="O3" s="44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Y5" s="17"/>
      <c r="Z5" s="17"/>
    </row>
    <row r="6" spans="2:18" s="17" customFormat="1" ht="18" customHeight="1">
      <c r="B6" s="37"/>
      <c r="F6" s="66">
        <f>+F9-F13</f>
        <v>0</v>
      </c>
      <c r="G6" s="66">
        <f aca="true" t="shared" si="0" ref="G6:R6">+G9-G13</f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  <c r="K6" s="66">
        <f t="shared" si="0"/>
        <v>0</v>
      </c>
      <c r="L6" s="66">
        <f t="shared" si="0"/>
        <v>0</v>
      </c>
      <c r="M6" s="66">
        <f t="shared" si="0"/>
        <v>0</v>
      </c>
      <c r="N6" s="66">
        <f t="shared" si="0"/>
        <v>0</v>
      </c>
      <c r="O6" s="66">
        <f t="shared" si="0"/>
        <v>0</v>
      </c>
      <c r="P6" s="66">
        <f t="shared" si="0"/>
        <v>0</v>
      </c>
      <c r="Q6" s="66">
        <f t="shared" si="0"/>
        <v>0</v>
      </c>
      <c r="R6" s="66">
        <f t="shared" si="0"/>
        <v>0</v>
      </c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104</v>
      </c>
      <c r="G8" s="10" t="s">
        <v>105</v>
      </c>
      <c r="H8" s="10" t="s">
        <v>106</v>
      </c>
      <c r="I8" s="10" t="s">
        <v>107</v>
      </c>
      <c r="J8" s="10" t="s">
        <v>108</v>
      </c>
      <c r="K8" s="10" t="s">
        <v>109</v>
      </c>
      <c r="L8" s="10" t="s">
        <v>110</v>
      </c>
      <c r="M8" s="10" t="s">
        <v>111</v>
      </c>
      <c r="N8" s="10" t="s">
        <v>112</v>
      </c>
      <c r="O8" s="10" t="s">
        <v>113</v>
      </c>
      <c r="P8" s="10" t="s">
        <v>114</v>
      </c>
      <c r="Q8" s="10" t="s">
        <v>115</v>
      </c>
      <c r="R8" s="10" t="s">
        <v>116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30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+SUM(F11:F12)</f>
        <v>0</v>
      </c>
      <c r="G9" s="12">
        <f aca="true" t="shared" si="1" ref="G9:T9">+SUM(G11:G12)</f>
        <v>210410</v>
      </c>
      <c r="H9" s="12">
        <f t="shared" si="1"/>
        <v>240634</v>
      </c>
      <c r="I9" s="12">
        <f t="shared" si="1"/>
        <v>9430496</v>
      </c>
      <c r="J9" s="12">
        <f t="shared" si="1"/>
        <v>130812721</v>
      </c>
      <c r="K9" s="12">
        <f t="shared" si="1"/>
        <v>581829225</v>
      </c>
      <c r="L9" s="12">
        <f t="shared" si="1"/>
        <v>23172423</v>
      </c>
      <c r="M9" s="12">
        <f t="shared" si="1"/>
        <v>55033938</v>
      </c>
      <c r="N9" s="12">
        <f t="shared" si="1"/>
        <v>175898</v>
      </c>
      <c r="O9" s="12">
        <f t="shared" si="1"/>
        <v>129907392</v>
      </c>
      <c r="P9" s="12">
        <f t="shared" si="1"/>
        <v>26309</v>
      </c>
      <c r="Q9" s="12">
        <f t="shared" si="1"/>
        <v>11877880</v>
      </c>
      <c r="R9" s="12">
        <f t="shared" si="1"/>
        <v>8638619</v>
      </c>
      <c r="S9" s="12">
        <f t="shared" si="1"/>
        <v>0</v>
      </c>
      <c r="T9" s="12">
        <f t="shared" si="1"/>
        <v>0</v>
      </c>
      <c r="U9" s="12">
        <f>SUM(U11,U12)</f>
        <v>951355945</v>
      </c>
      <c r="V9" s="65"/>
      <c r="W9" s="64" t="e">
        <f>SUM(#REF!,#REF!,#REF!,#REF!,#REF!,#REF!,#REF!,W10,W11,W12,#REF!)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4"/>
      <c r="W10" s="5">
        <f aca="true" t="shared" si="2" ref="W10:W29"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73</v>
      </c>
      <c r="D11" s="32" t="s">
        <v>51</v>
      </c>
      <c r="F11" s="13"/>
      <c r="G11" s="13">
        <v>210410</v>
      </c>
      <c r="H11" s="13">
        <v>240634</v>
      </c>
      <c r="I11" s="13">
        <v>9430496</v>
      </c>
      <c r="J11" s="13">
        <v>130812721</v>
      </c>
      <c r="K11" s="13">
        <v>581829225</v>
      </c>
      <c r="L11" s="13">
        <v>23172423</v>
      </c>
      <c r="M11" s="13">
        <v>55033938</v>
      </c>
      <c r="N11" s="13">
        <v>175898</v>
      </c>
      <c r="O11" s="13">
        <v>129907392</v>
      </c>
      <c r="P11" s="13">
        <v>26309</v>
      </c>
      <c r="Q11" s="13">
        <v>11877880</v>
      </c>
      <c r="R11" s="13">
        <v>8638619</v>
      </c>
      <c r="S11" s="13"/>
      <c r="T11" s="13"/>
      <c r="U11" s="13">
        <f>SUM(F11:T11)</f>
        <v>951355945</v>
      </c>
      <c r="V11" s="34"/>
      <c r="W11" s="5">
        <f t="shared" si="2"/>
        <v>951355945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/>
      <c r="D12" s="3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>SUM(F12:T12)</f>
        <v>0</v>
      </c>
      <c r="V12" s="34"/>
      <c r="W12" s="5">
        <f t="shared" si="2"/>
        <v>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30" customFormat="1" ht="24.75" customHeight="1">
      <c r="A13" s="24"/>
      <c r="B13" s="36"/>
      <c r="C13" s="26"/>
      <c r="D13" s="27" t="s">
        <v>6</v>
      </c>
      <c r="E13" s="28"/>
      <c r="F13" s="12">
        <f aca="true" t="shared" si="3" ref="F13:U13">SUM(F14,F15,F16,F25,F29)</f>
        <v>0</v>
      </c>
      <c r="G13" s="12">
        <f t="shared" si="3"/>
        <v>210410</v>
      </c>
      <c r="H13" s="12">
        <f t="shared" si="3"/>
        <v>240634</v>
      </c>
      <c r="I13" s="12">
        <f t="shared" si="3"/>
        <v>9430496</v>
      </c>
      <c r="J13" s="12">
        <f t="shared" si="3"/>
        <v>130812721</v>
      </c>
      <c r="K13" s="12">
        <f t="shared" si="3"/>
        <v>581829225</v>
      </c>
      <c r="L13" s="12">
        <f t="shared" si="3"/>
        <v>23172423</v>
      </c>
      <c r="M13" s="12">
        <f t="shared" si="3"/>
        <v>55033938</v>
      </c>
      <c r="N13" s="12">
        <f t="shared" si="3"/>
        <v>175898</v>
      </c>
      <c r="O13" s="12">
        <f t="shared" si="3"/>
        <v>129907392</v>
      </c>
      <c r="P13" s="12">
        <f t="shared" si="3"/>
        <v>26309</v>
      </c>
      <c r="Q13" s="12">
        <f t="shared" si="3"/>
        <v>11877880</v>
      </c>
      <c r="R13" s="12">
        <f t="shared" si="3"/>
        <v>8638619</v>
      </c>
      <c r="S13" s="12">
        <f t="shared" si="3"/>
        <v>0</v>
      </c>
      <c r="T13" s="12">
        <f t="shared" si="3"/>
        <v>0</v>
      </c>
      <c r="U13" s="12">
        <f t="shared" si="3"/>
        <v>951355945</v>
      </c>
      <c r="V13" s="6"/>
      <c r="W13" s="29" t="e">
        <f>SUM(W14,W15,#REF!,#REF!,#REF!,#REF!,W16,W25:W25,#REF!,#REF!,#REF!,W29)</f>
        <v>#REF!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9" customFormat="1" ht="22.5" customHeight="1">
      <c r="A14" s="33"/>
      <c r="B14" s="31" t="s">
        <v>7</v>
      </c>
      <c r="D14" s="32" t="s">
        <v>8</v>
      </c>
      <c r="F14" s="13"/>
      <c r="G14" s="13">
        <v>195928</v>
      </c>
      <c r="H14" s="13">
        <v>222015</v>
      </c>
      <c r="I14" s="13">
        <v>285858</v>
      </c>
      <c r="J14" s="13">
        <v>1240345</v>
      </c>
      <c r="K14" s="13">
        <v>7016304</v>
      </c>
      <c r="L14" s="13">
        <v>634783</v>
      </c>
      <c r="M14" s="13">
        <v>484414</v>
      </c>
      <c r="N14" s="13">
        <v>164864</v>
      </c>
      <c r="O14" s="13"/>
      <c r="P14" s="13">
        <v>26309</v>
      </c>
      <c r="Q14" s="13"/>
      <c r="R14" s="13">
        <v>412928</v>
      </c>
      <c r="S14" s="13"/>
      <c r="T14" s="13"/>
      <c r="U14" s="13">
        <f>SUM(F14:T14)</f>
        <v>10683748</v>
      </c>
      <c r="V14" s="34"/>
      <c r="W14" s="5">
        <f t="shared" si="2"/>
        <v>10683748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31" t="s">
        <v>9</v>
      </c>
      <c r="D15" s="32" t="s">
        <v>10</v>
      </c>
      <c r="F15" s="13"/>
      <c r="G15" s="13">
        <v>14482</v>
      </c>
      <c r="H15" s="13">
        <v>18619</v>
      </c>
      <c r="I15" s="13">
        <v>5516</v>
      </c>
      <c r="J15" s="13">
        <v>113092</v>
      </c>
      <c r="K15" s="13">
        <v>918470.9999999999</v>
      </c>
      <c r="L15" s="13">
        <v>30342</v>
      </c>
      <c r="M15" s="13">
        <v>48464</v>
      </c>
      <c r="N15" s="13">
        <v>11034</v>
      </c>
      <c r="O15" s="13"/>
      <c r="P15" s="13"/>
      <c r="Q15" s="13">
        <v>104979</v>
      </c>
      <c r="R15" s="13">
        <v>27584</v>
      </c>
      <c r="S15" s="13"/>
      <c r="T15" s="13"/>
      <c r="U15" s="13">
        <f>SUM(F15:T15)</f>
        <v>1292583</v>
      </c>
      <c r="V15" s="34"/>
      <c r="W15" s="5">
        <f t="shared" si="2"/>
        <v>1292583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7" customFormat="1" ht="22.5" customHeight="1">
      <c r="A16" s="33"/>
      <c r="B16" s="31" t="s">
        <v>76</v>
      </c>
      <c r="C16" s="19"/>
      <c r="D16" s="38" t="s">
        <v>68</v>
      </c>
      <c r="E16" s="19"/>
      <c r="F16" s="13">
        <f aca="true" t="shared" si="4" ref="F16:R16">SUM(F17:F23)</f>
        <v>0</v>
      </c>
      <c r="G16" s="13">
        <f t="shared" si="4"/>
        <v>0</v>
      </c>
      <c r="H16" s="13">
        <f t="shared" si="4"/>
        <v>0</v>
      </c>
      <c r="I16" s="13">
        <f t="shared" si="4"/>
        <v>193140</v>
      </c>
      <c r="J16" s="13">
        <f t="shared" si="4"/>
        <v>290232</v>
      </c>
      <c r="K16" s="13">
        <f t="shared" si="4"/>
        <v>5337972</v>
      </c>
      <c r="L16" s="13">
        <f>SUM(L17:L24)</f>
        <v>1044000</v>
      </c>
      <c r="M16" s="13">
        <f>SUM(M17:M24)</f>
        <v>0</v>
      </c>
      <c r="N16" s="13">
        <f t="shared" si="4"/>
        <v>0</v>
      </c>
      <c r="O16" s="13">
        <f>SUM(O17:O23)</f>
        <v>97092</v>
      </c>
      <c r="P16" s="13">
        <f t="shared" si="4"/>
        <v>0</v>
      </c>
      <c r="Q16" s="13">
        <f>SUM(Q17:Q23)</f>
        <v>0</v>
      </c>
      <c r="R16" s="13">
        <f t="shared" si="4"/>
        <v>422820</v>
      </c>
      <c r="S16" s="13">
        <f>SUM(S17:S23)</f>
        <v>0</v>
      </c>
      <c r="T16" s="13">
        <f>SUM(T17:T23)</f>
        <v>0</v>
      </c>
      <c r="U16" s="13">
        <f>SUM(U17:U24)</f>
        <v>7385256</v>
      </c>
      <c r="V16" s="7"/>
      <c r="W16" s="5">
        <f t="shared" si="2"/>
        <v>7385256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>
      <c r="A17" s="33"/>
      <c r="B17" s="48" t="s">
        <v>20</v>
      </c>
      <c r="C17" s="46"/>
      <c r="D17" s="49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aca="true" t="shared" si="5" ref="U17:U24">SUM(F17:T17)</f>
        <v>0</v>
      </c>
      <c r="V17" s="34"/>
      <c r="W17" s="5">
        <f t="shared" si="2"/>
        <v>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35" t="s">
        <v>39</v>
      </c>
      <c r="D18" s="32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5"/>
        <v>0</v>
      </c>
      <c r="V18" s="34"/>
      <c r="W18" s="5">
        <f t="shared" si="2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5" t="s">
        <v>31</v>
      </c>
      <c r="D19" s="32" t="s">
        <v>33</v>
      </c>
      <c r="F19" s="13"/>
      <c r="G19" s="13"/>
      <c r="H19" s="13"/>
      <c r="I19" s="13">
        <v>193140</v>
      </c>
      <c r="J19" s="13">
        <v>290232</v>
      </c>
      <c r="K19" s="13">
        <v>1861452</v>
      </c>
      <c r="L19" s="13"/>
      <c r="M19" s="13"/>
      <c r="N19" s="13"/>
      <c r="O19" s="13">
        <v>97092</v>
      </c>
      <c r="P19" s="13"/>
      <c r="Q19" s="13"/>
      <c r="R19" s="13">
        <v>251604</v>
      </c>
      <c r="S19" s="13"/>
      <c r="T19" s="13"/>
      <c r="U19" s="13">
        <f t="shared" si="5"/>
        <v>2693520</v>
      </c>
      <c r="V19" s="34"/>
      <c r="W19" s="5">
        <f t="shared" si="2"/>
        <v>2693520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5" t="s">
        <v>32</v>
      </c>
      <c r="D20" s="32" t="s">
        <v>34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5"/>
        <v>0</v>
      </c>
      <c r="V20" s="34"/>
      <c r="W20" s="5">
        <f t="shared" si="2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5" t="s">
        <v>37</v>
      </c>
      <c r="D21" s="32" t="s">
        <v>47</v>
      </c>
      <c r="F21" s="13"/>
      <c r="G21" s="13"/>
      <c r="H21" s="13"/>
      <c r="I21" s="13"/>
      <c r="J21" s="13"/>
      <c r="K21" s="13">
        <v>3476520</v>
      </c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5"/>
        <v>3476520</v>
      </c>
      <c r="V21" s="34"/>
      <c r="W21" s="5">
        <f t="shared" si="2"/>
        <v>3476520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5" t="s">
        <v>21</v>
      </c>
      <c r="D22" s="32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171216</v>
      </c>
      <c r="S22" s="13"/>
      <c r="T22" s="13"/>
      <c r="U22" s="13">
        <f t="shared" si="5"/>
        <v>171216</v>
      </c>
      <c r="V22" s="34"/>
      <c r="W22" s="5">
        <f t="shared" si="2"/>
        <v>171216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5" t="s">
        <v>23</v>
      </c>
      <c r="D23" s="32" t="s">
        <v>35</v>
      </c>
      <c r="F23" s="13"/>
      <c r="G23" s="13"/>
      <c r="H23" s="13"/>
      <c r="I23" s="13"/>
      <c r="J23" s="13"/>
      <c r="K23" s="13"/>
      <c r="L23" s="13">
        <v>1044000</v>
      </c>
      <c r="M23" s="13"/>
      <c r="N23" s="13"/>
      <c r="O23" s="13"/>
      <c r="P23" s="13"/>
      <c r="Q23" s="13"/>
      <c r="R23" s="13"/>
      <c r="S23" s="13"/>
      <c r="T23" s="13"/>
      <c r="U23" s="13">
        <f t="shared" si="5"/>
        <v>1044000</v>
      </c>
      <c r="V23" s="34"/>
      <c r="W23" s="5">
        <f t="shared" si="2"/>
        <v>1044000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5" t="s">
        <v>96</v>
      </c>
      <c r="D24" s="32" t="s">
        <v>97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5"/>
        <v>0</v>
      </c>
      <c r="V24" s="34"/>
      <c r="W24" s="5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22.5" customHeight="1">
      <c r="A25" s="3"/>
      <c r="B25" s="39" t="s">
        <v>77</v>
      </c>
      <c r="C25" s="40"/>
      <c r="D25" s="41" t="s">
        <v>15</v>
      </c>
      <c r="E25" s="19"/>
      <c r="F25" s="15">
        <f aca="true" t="shared" si="6" ref="F25:P25">SUM(F26,F27,F28)</f>
        <v>0</v>
      </c>
      <c r="G25" s="15">
        <f t="shared" si="6"/>
        <v>0</v>
      </c>
      <c r="H25" s="15">
        <f t="shared" si="6"/>
        <v>0</v>
      </c>
      <c r="I25" s="15">
        <f t="shared" si="6"/>
        <v>8945982</v>
      </c>
      <c r="J25" s="15">
        <f t="shared" si="6"/>
        <v>129169052</v>
      </c>
      <c r="K25" s="15">
        <f t="shared" si="6"/>
        <v>568556478</v>
      </c>
      <c r="L25" s="15">
        <f t="shared" si="6"/>
        <v>21463298</v>
      </c>
      <c r="M25" s="15">
        <f t="shared" si="6"/>
        <v>54501060</v>
      </c>
      <c r="N25" s="15">
        <f t="shared" si="6"/>
        <v>0</v>
      </c>
      <c r="O25" s="15">
        <f t="shared" si="6"/>
        <v>129810300</v>
      </c>
      <c r="P25" s="15">
        <f t="shared" si="6"/>
        <v>0</v>
      </c>
      <c r="Q25" s="15">
        <f>SUM(Q26,Q27,Q28)</f>
        <v>11772901</v>
      </c>
      <c r="R25" s="15">
        <f>SUM(R26,R27,R28)</f>
        <v>7775287</v>
      </c>
      <c r="S25" s="15">
        <f>SUM(S26,S27,S28)</f>
        <v>0</v>
      </c>
      <c r="T25" s="15">
        <f>SUM(T26,T27,T28)</f>
        <v>0</v>
      </c>
      <c r="U25" s="63">
        <f>SUM(U26,U27,U28)</f>
        <v>931994358</v>
      </c>
      <c r="V25" s="2"/>
      <c r="W25" s="5">
        <f t="shared" si="2"/>
        <v>931994358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>
      <c r="A26" s="33"/>
      <c r="B26" s="35" t="s">
        <v>20</v>
      </c>
      <c r="D26" s="32" t="s">
        <v>42</v>
      </c>
      <c r="F26" s="13"/>
      <c r="G26" s="13"/>
      <c r="H26" s="13"/>
      <c r="I26" s="13"/>
      <c r="J26" s="13">
        <v>1567722</v>
      </c>
      <c r="K26" s="13">
        <v>462436</v>
      </c>
      <c r="L26" s="13"/>
      <c r="M26" s="13">
        <v>1126957</v>
      </c>
      <c r="N26" s="13"/>
      <c r="O26" s="13"/>
      <c r="P26" s="13"/>
      <c r="Q26" s="13"/>
      <c r="R26" s="13">
        <v>1386955</v>
      </c>
      <c r="S26" s="13"/>
      <c r="T26" s="13"/>
      <c r="U26" s="13">
        <f>SUM(F26:T26)</f>
        <v>4544070</v>
      </c>
      <c r="V26" s="34"/>
      <c r="W26" s="5">
        <f t="shared" si="2"/>
        <v>4544070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35" t="s">
        <v>39</v>
      </c>
      <c r="D27" s="32" t="s">
        <v>43</v>
      </c>
      <c r="F27" s="13"/>
      <c r="G27" s="13"/>
      <c r="H27" s="13"/>
      <c r="I27" s="13">
        <v>8945982</v>
      </c>
      <c r="J27" s="13">
        <v>127601330</v>
      </c>
      <c r="K27" s="13">
        <v>568094042</v>
      </c>
      <c r="L27" s="13">
        <v>21463298</v>
      </c>
      <c r="M27" s="13">
        <v>53374103</v>
      </c>
      <c r="N27" s="13"/>
      <c r="O27" s="13">
        <v>129810300</v>
      </c>
      <c r="P27" s="13"/>
      <c r="Q27" s="13">
        <v>11772901</v>
      </c>
      <c r="R27" s="13">
        <v>6388332</v>
      </c>
      <c r="S27" s="13"/>
      <c r="T27" s="13"/>
      <c r="U27" s="13">
        <f>SUM(F27:T27)</f>
        <v>927450288</v>
      </c>
      <c r="V27" s="34"/>
      <c r="W27" s="5">
        <f t="shared" si="2"/>
        <v>927450288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5" t="s">
        <v>31</v>
      </c>
      <c r="D28" s="32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>SUM(F28:T28)</f>
        <v>0</v>
      </c>
      <c r="V28" s="34"/>
      <c r="W28" s="5">
        <f t="shared" si="2"/>
        <v>0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9" t="s">
        <v>78</v>
      </c>
      <c r="C29" s="40"/>
      <c r="D29" s="41" t="s">
        <v>41</v>
      </c>
      <c r="F29" s="15">
        <v>0</v>
      </c>
      <c r="G29" s="15">
        <v>0</v>
      </c>
      <c r="H29" s="15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/>
      <c r="R29" s="15">
        <v>0</v>
      </c>
      <c r="S29" s="15"/>
      <c r="T29" s="15"/>
      <c r="U29" s="15">
        <f>SUM(F29:T29)</f>
        <v>0</v>
      </c>
      <c r="V29" s="34"/>
      <c r="W29" s="5">
        <f t="shared" si="2"/>
        <v>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6:34" ht="25.5" customHeight="1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4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scale="4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93"/>
  <sheetViews>
    <sheetView zoomScale="70" zoomScaleNormal="70" zoomScalePageLayoutView="0" workbookViewId="0" topLeftCell="A1">
      <selection activeCell="AJ17" sqref="AJ17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3.62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390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7" hidden="1" customWidth="1"/>
    <col min="25" max="25" width="17.125" style="1" hidden="1" customWidth="1"/>
    <col min="26" max="16384" width="9.625" style="1" customWidth="1"/>
  </cols>
  <sheetData>
    <row r="1" ht="18" customHeight="1">
      <c r="O1" s="21"/>
    </row>
    <row r="2" spans="2:21" ht="18" customHeight="1">
      <c r="B2" s="42"/>
      <c r="F2" s="43"/>
      <c r="G2" s="43"/>
      <c r="H2" s="43"/>
      <c r="I2" s="43"/>
      <c r="J2" s="43"/>
      <c r="K2" s="72" t="s">
        <v>119</v>
      </c>
      <c r="L2" s="72"/>
      <c r="M2" s="72"/>
      <c r="N2" s="72"/>
      <c r="O2" s="72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72" t="s">
        <v>117</v>
      </c>
      <c r="L3" s="72"/>
      <c r="M3" s="72"/>
      <c r="N3" s="72"/>
      <c r="O3" s="72"/>
      <c r="P3" s="44"/>
      <c r="Q3" s="44"/>
      <c r="R3" s="44"/>
      <c r="S3" s="44"/>
      <c r="T3" s="44"/>
      <c r="U3" s="9"/>
    </row>
    <row r="4" spans="2:25" ht="18" customHeight="1">
      <c r="B4" s="45"/>
      <c r="S4" s="21"/>
      <c r="T4" s="21"/>
      <c r="U4" s="21"/>
      <c r="V4" s="17"/>
      <c r="W4" s="17"/>
      <c r="Y4" s="17"/>
    </row>
    <row r="5" spans="2:25" ht="18" customHeight="1">
      <c r="B5" s="45"/>
      <c r="S5" s="21"/>
      <c r="T5" s="21"/>
      <c r="U5" s="21"/>
      <c r="V5" s="17"/>
      <c r="W5" s="17"/>
      <c r="Y5" s="17"/>
    </row>
    <row r="6" s="17" customFormat="1" ht="18" customHeight="1">
      <c r="B6" s="37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104</v>
      </c>
      <c r="G8" s="10" t="s">
        <v>105</v>
      </c>
      <c r="H8" s="10" t="s">
        <v>106</v>
      </c>
      <c r="I8" s="10" t="s">
        <v>107</v>
      </c>
      <c r="J8" s="10" t="s">
        <v>108</v>
      </c>
      <c r="K8" s="10" t="s">
        <v>109</v>
      </c>
      <c r="L8" s="10" t="s">
        <v>110</v>
      </c>
      <c r="M8" s="10" t="s">
        <v>111</v>
      </c>
      <c r="N8" s="10" t="s">
        <v>112</v>
      </c>
      <c r="O8" s="10" t="s">
        <v>113</v>
      </c>
      <c r="P8" s="10" t="s">
        <v>114</v>
      </c>
      <c r="Q8" s="10" t="s">
        <v>115</v>
      </c>
      <c r="R8" s="10" t="s">
        <v>116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25" s="30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+SUM(F11:F14)</f>
        <v>1080.207</v>
      </c>
      <c r="G9" s="12">
        <f aca="true" t="shared" si="0" ref="G9:X9">+SUM(G11:G14)</f>
        <v>66736.583</v>
      </c>
      <c r="H9" s="12">
        <f t="shared" si="0"/>
        <v>50365.485</v>
      </c>
      <c r="I9" s="12">
        <f t="shared" si="0"/>
        <v>690590.9029999999</v>
      </c>
      <c r="J9" s="12">
        <f t="shared" si="0"/>
        <v>46203465.098000005</v>
      </c>
      <c r="K9" s="12">
        <f t="shared" si="0"/>
        <v>226131289.379</v>
      </c>
      <c r="L9" s="12">
        <f t="shared" si="0"/>
        <v>6006220.481</v>
      </c>
      <c r="M9" s="12">
        <f t="shared" si="0"/>
        <v>32656850.637000002</v>
      </c>
      <c r="N9" s="12">
        <f t="shared" si="0"/>
        <v>54774.62</v>
      </c>
      <c r="O9" s="12">
        <f t="shared" si="0"/>
        <v>34334532.88</v>
      </c>
      <c r="P9" s="12">
        <f t="shared" si="0"/>
        <v>281459.928</v>
      </c>
      <c r="Q9" s="12">
        <f t="shared" si="0"/>
        <v>149034</v>
      </c>
      <c r="R9" s="12">
        <f t="shared" si="0"/>
        <v>1421321.257</v>
      </c>
      <c r="S9" s="12">
        <f t="shared" si="0"/>
        <v>0</v>
      </c>
      <c r="T9" s="12">
        <f t="shared" si="0"/>
        <v>0</v>
      </c>
      <c r="U9" s="12">
        <f t="shared" si="0"/>
        <v>348047721.458</v>
      </c>
      <c r="V9" s="12">
        <f t="shared" si="0"/>
        <v>0</v>
      </c>
      <c r="W9" s="12">
        <f t="shared" si="0"/>
        <v>347913431.87</v>
      </c>
      <c r="X9" s="12">
        <f t="shared" si="0"/>
        <v>0</v>
      </c>
      <c r="Y9" s="6"/>
    </row>
    <row r="10" spans="1:25" s="19" customFormat="1" ht="22.5" customHeight="1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4"/>
      <c r="W10" s="5">
        <f aca="true" t="shared" si="1" ref="W10:W31">+U10-T10-S10</f>
        <v>0</v>
      </c>
      <c r="X10" s="34"/>
      <c r="Y10" s="34"/>
    </row>
    <row r="11" spans="1:25" s="19" customFormat="1" ht="22.5" customHeight="1">
      <c r="A11" s="33"/>
      <c r="B11" s="31" t="s">
        <v>25</v>
      </c>
      <c r="D11" s="32" t="s">
        <v>26</v>
      </c>
      <c r="F11" s="13"/>
      <c r="G11" s="13"/>
      <c r="H11" s="13"/>
      <c r="I11" s="13"/>
      <c r="J11" s="13">
        <v>100845.544</v>
      </c>
      <c r="K11" s="13">
        <v>575324.1560000001</v>
      </c>
      <c r="L11" s="13">
        <v>22487.480999999996</v>
      </c>
      <c r="M11" s="13">
        <v>73549.946</v>
      </c>
      <c r="N11" s="13"/>
      <c r="O11" s="13">
        <v>57264.598</v>
      </c>
      <c r="P11" s="13"/>
      <c r="Q11" s="13"/>
      <c r="R11" s="13"/>
      <c r="S11" s="13"/>
      <c r="T11" s="13"/>
      <c r="U11" s="13">
        <f>SUM(F11:T11)</f>
        <v>829471.7250000001</v>
      </c>
      <c r="V11" s="34"/>
      <c r="W11" s="5">
        <f>+U11-T11-S11</f>
        <v>829471.7250000001</v>
      </c>
      <c r="X11" s="34"/>
      <c r="Y11" s="34"/>
    </row>
    <row r="12" spans="1:25" s="19" customFormat="1" ht="22.5" customHeight="1">
      <c r="A12" s="33"/>
      <c r="B12" s="31" t="s">
        <v>72</v>
      </c>
      <c r="D12" s="32" t="s">
        <v>29</v>
      </c>
      <c r="F12" s="13"/>
      <c r="G12" s="13"/>
      <c r="H12" s="13"/>
      <c r="I12" s="13"/>
      <c r="J12" s="13">
        <v>31219.743</v>
      </c>
      <c r="K12" s="13">
        <v>88917.761</v>
      </c>
      <c r="L12" s="13"/>
      <c r="M12" s="13">
        <v>6089.857</v>
      </c>
      <c r="N12" s="13"/>
      <c r="O12" s="13">
        <v>3746.8469999999998</v>
      </c>
      <c r="P12" s="13"/>
      <c r="Q12" s="13"/>
      <c r="R12" s="13">
        <v>4315.38</v>
      </c>
      <c r="S12" s="13"/>
      <c r="T12" s="13"/>
      <c r="U12" s="13">
        <f>SUM(F12:T12)</f>
        <v>134289.588</v>
      </c>
      <c r="V12" s="34"/>
      <c r="W12" s="5"/>
      <c r="X12" s="34"/>
      <c r="Y12" s="34"/>
    </row>
    <row r="13" spans="1:25" s="19" customFormat="1" ht="22.5" customHeight="1">
      <c r="A13" s="33"/>
      <c r="B13" s="31" t="s">
        <v>73</v>
      </c>
      <c r="D13" s="32" t="s">
        <v>51</v>
      </c>
      <c r="F13" s="13"/>
      <c r="G13" s="13">
        <v>44950</v>
      </c>
      <c r="H13" s="13">
        <v>50362</v>
      </c>
      <c r="I13" s="13">
        <v>375469</v>
      </c>
      <c r="J13" s="13">
        <v>32655708</v>
      </c>
      <c r="K13" s="13">
        <v>167933213</v>
      </c>
      <c r="L13" s="13">
        <v>4523210</v>
      </c>
      <c r="M13" s="13">
        <v>23538539</v>
      </c>
      <c r="N13" s="13">
        <v>48811</v>
      </c>
      <c r="O13" s="13">
        <v>17750445</v>
      </c>
      <c r="P13" s="13">
        <v>3000</v>
      </c>
      <c r="Q13" s="13">
        <v>56242</v>
      </c>
      <c r="R13" s="13">
        <v>553614</v>
      </c>
      <c r="S13" s="13"/>
      <c r="T13" s="13"/>
      <c r="U13" s="13">
        <f>SUM(F13:T13)</f>
        <v>247533563</v>
      </c>
      <c r="V13" s="34"/>
      <c r="W13" s="5">
        <f t="shared" si="1"/>
        <v>247533563</v>
      </c>
      <c r="X13" s="34"/>
      <c r="Y13" s="34"/>
    </row>
    <row r="14" spans="1:25" s="19" customFormat="1" ht="22.5" customHeight="1">
      <c r="A14" s="33"/>
      <c r="B14" s="31" t="s">
        <v>74</v>
      </c>
      <c r="D14" s="32" t="s">
        <v>5</v>
      </c>
      <c r="F14" s="13">
        <v>1080.207</v>
      </c>
      <c r="G14" s="13">
        <v>21786.583</v>
      </c>
      <c r="H14" s="13">
        <v>3.485</v>
      </c>
      <c r="I14" s="13">
        <v>315121.903</v>
      </c>
      <c r="J14" s="13">
        <v>13415691.811</v>
      </c>
      <c r="K14" s="13">
        <v>57533834.462</v>
      </c>
      <c r="L14" s="13">
        <v>1460523</v>
      </c>
      <c r="M14" s="13">
        <v>9038671.834</v>
      </c>
      <c r="N14" s="13">
        <v>5963.62</v>
      </c>
      <c r="O14" s="13">
        <v>16523076.435</v>
      </c>
      <c r="P14" s="13">
        <v>278459.928</v>
      </c>
      <c r="Q14" s="13">
        <v>92792</v>
      </c>
      <c r="R14" s="13">
        <v>863391.877</v>
      </c>
      <c r="S14" s="13"/>
      <c r="T14" s="13"/>
      <c r="U14" s="13">
        <f>SUM(F14:T14)</f>
        <v>99550397.14500003</v>
      </c>
      <c r="V14" s="34"/>
      <c r="W14" s="5">
        <f t="shared" si="1"/>
        <v>99550397.14500003</v>
      </c>
      <c r="X14" s="34"/>
      <c r="Y14" s="34"/>
    </row>
    <row r="15" spans="1:25" s="30" customFormat="1" ht="24.75" customHeight="1">
      <c r="A15" s="24"/>
      <c r="B15" s="36"/>
      <c r="C15" s="26"/>
      <c r="D15" s="27" t="s">
        <v>6</v>
      </c>
      <c r="E15" s="28"/>
      <c r="F15" s="12">
        <f aca="true" t="shared" si="2" ref="F15:U15">SUM(F16,F17,F18,F27,F31)</f>
        <v>305.83</v>
      </c>
      <c r="G15" s="12">
        <f t="shared" si="2"/>
        <v>50574.489</v>
      </c>
      <c r="H15" s="12">
        <f t="shared" si="2"/>
        <v>49725.066</v>
      </c>
      <c r="I15" s="12">
        <f t="shared" si="2"/>
        <v>526232.866</v>
      </c>
      <c r="J15" s="12">
        <f t="shared" si="2"/>
        <v>45296099.95899999</v>
      </c>
      <c r="K15" s="12">
        <f t="shared" si="2"/>
        <v>225751312.98700005</v>
      </c>
      <c r="L15" s="12">
        <f t="shared" si="2"/>
        <v>5901276.028999999</v>
      </c>
      <c r="M15" s="12">
        <f t="shared" si="2"/>
        <v>33979212.55900001</v>
      </c>
      <c r="N15" s="12">
        <f t="shared" si="2"/>
        <v>54791.955</v>
      </c>
      <c r="O15" s="12">
        <f t="shared" si="2"/>
        <v>34330633.101</v>
      </c>
      <c r="P15" s="12">
        <f t="shared" si="2"/>
        <v>279473.486</v>
      </c>
      <c r="Q15" s="12">
        <f t="shared" si="2"/>
        <v>0</v>
      </c>
      <c r="R15" s="12">
        <f t="shared" si="2"/>
        <v>1495150.8029999998</v>
      </c>
      <c r="S15" s="12">
        <f t="shared" si="2"/>
        <v>0</v>
      </c>
      <c r="T15" s="12">
        <f t="shared" si="2"/>
        <v>0</v>
      </c>
      <c r="U15" s="12">
        <f t="shared" si="2"/>
        <v>347714789.1300001</v>
      </c>
      <c r="V15" s="6"/>
      <c r="W15" s="29" t="e">
        <f>SUM(W16,W17,#REF!,#REF!,#REF!,#REF!,W18,W27:W27,#REF!,#REF!,#REF!,W31)</f>
        <v>#REF!</v>
      </c>
      <c r="X15" s="6"/>
      <c r="Y15" s="6"/>
    </row>
    <row r="16" spans="1:25" s="19" customFormat="1" ht="22.5" customHeight="1">
      <c r="A16" s="33"/>
      <c r="B16" s="31" t="s">
        <v>7</v>
      </c>
      <c r="D16" s="32" t="s">
        <v>8</v>
      </c>
      <c r="F16" s="13"/>
      <c r="G16" s="13">
        <v>46875.087</v>
      </c>
      <c r="H16" s="13">
        <v>48282.685</v>
      </c>
      <c r="I16" s="13">
        <v>89128.917</v>
      </c>
      <c r="J16" s="13">
        <v>273685.873</v>
      </c>
      <c r="K16" s="13">
        <v>1648342.0050000001</v>
      </c>
      <c r="L16" s="13">
        <v>155632.591</v>
      </c>
      <c r="M16" s="13">
        <v>164033.74500000002</v>
      </c>
      <c r="N16" s="13">
        <v>49408.183000000005</v>
      </c>
      <c r="O16" s="13"/>
      <c r="P16" s="13">
        <v>6666.322</v>
      </c>
      <c r="Q16" s="13"/>
      <c r="R16" s="13">
        <v>73861.381</v>
      </c>
      <c r="S16" s="13"/>
      <c r="T16" s="13"/>
      <c r="U16" s="13">
        <f>SUM(F16:T16)</f>
        <v>2555916.789000001</v>
      </c>
      <c r="V16" s="34"/>
      <c r="W16" s="5">
        <f t="shared" si="1"/>
        <v>2555916.789000001</v>
      </c>
      <c r="X16" s="34"/>
      <c r="Y16" s="34"/>
    </row>
    <row r="17" spans="1:25" s="19" customFormat="1" ht="22.5" customHeight="1">
      <c r="A17" s="33"/>
      <c r="B17" s="31" t="s">
        <v>9</v>
      </c>
      <c r="D17" s="32" t="s">
        <v>10</v>
      </c>
      <c r="F17" s="13"/>
      <c r="G17" s="13">
        <v>616.2950000000001</v>
      </c>
      <c r="H17" s="13">
        <v>1442.3809999999999</v>
      </c>
      <c r="I17" s="13">
        <v>0</v>
      </c>
      <c r="J17" s="13">
        <v>25760.756</v>
      </c>
      <c r="K17" s="13">
        <v>112487.44999999998</v>
      </c>
      <c r="L17" s="13">
        <v>2700.948</v>
      </c>
      <c r="M17" s="13">
        <v>11441.914</v>
      </c>
      <c r="N17" s="13">
        <v>0</v>
      </c>
      <c r="O17" s="13"/>
      <c r="P17" s="13"/>
      <c r="Q17" s="13">
        <v>0</v>
      </c>
      <c r="R17" s="13">
        <v>5475.952</v>
      </c>
      <c r="S17" s="13"/>
      <c r="T17" s="13"/>
      <c r="U17" s="13">
        <f>SUM(F17:T17)</f>
        <v>159925.69599999997</v>
      </c>
      <c r="V17" s="34"/>
      <c r="W17" s="5">
        <f t="shared" si="1"/>
        <v>159925.69599999997</v>
      </c>
      <c r="X17" s="34"/>
      <c r="Y17" s="34"/>
    </row>
    <row r="18" spans="1:25" s="17" customFormat="1" ht="22.5" customHeight="1">
      <c r="A18" s="33"/>
      <c r="B18" s="31" t="s">
        <v>76</v>
      </c>
      <c r="C18" s="19"/>
      <c r="D18" s="38" t="s">
        <v>68</v>
      </c>
      <c r="E18" s="19"/>
      <c r="F18" s="13">
        <f aca="true" t="shared" si="3" ref="F18:R18">SUM(F19:F25)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2127.2400000000002</v>
      </c>
      <c r="L18" s="13">
        <f t="shared" si="3"/>
        <v>0</v>
      </c>
      <c r="M18" s="13">
        <f>SUM(M19:M26)</f>
        <v>0</v>
      </c>
      <c r="N18" s="13">
        <f t="shared" si="3"/>
        <v>0</v>
      </c>
      <c r="O18" s="13">
        <f>SUM(O19:O25)</f>
        <v>0</v>
      </c>
      <c r="P18" s="13">
        <f t="shared" si="3"/>
        <v>0</v>
      </c>
      <c r="Q18" s="13">
        <f>SUM(Q19:Q25)</f>
        <v>0</v>
      </c>
      <c r="R18" s="13">
        <f t="shared" si="3"/>
        <v>0</v>
      </c>
      <c r="S18" s="13">
        <f>SUM(S19:S25)</f>
        <v>0</v>
      </c>
      <c r="T18" s="13">
        <f>SUM(T19:T25)</f>
        <v>0</v>
      </c>
      <c r="U18" s="13">
        <f>SUM(U19:U26)</f>
        <v>2127.2400000000002</v>
      </c>
      <c r="V18" s="7"/>
      <c r="W18" s="5">
        <f t="shared" si="1"/>
        <v>2127.2400000000002</v>
      </c>
      <c r="X18" s="7"/>
      <c r="Y18" s="7"/>
    </row>
    <row r="19" spans="1:25" s="19" customFormat="1" ht="22.5" customHeight="1">
      <c r="A19" s="33"/>
      <c r="B19" s="48" t="s">
        <v>20</v>
      </c>
      <c r="C19" s="46"/>
      <c r="D19" s="49" t="s">
        <v>38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f aca="true" t="shared" si="4" ref="U19:U26">SUM(F19:T19)</f>
        <v>0</v>
      </c>
      <c r="V19" s="34"/>
      <c r="W19" s="5">
        <f t="shared" si="1"/>
        <v>0</v>
      </c>
      <c r="X19" s="34"/>
      <c r="Y19" s="34"/>
    </row>
    <row r="20" spans="1:25" s="19" customFormat="1" ht="22.5" customHeight="1">
      <c r="A20" s="33"/>
      <c r="B20" s="35" t="s">
        <v>39</v>
      </c>
      <c r="D20" s="32" t="s">
        <v>98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4"/>
      <c r="W20" s="5">
        <f t="shared" si="1"/>
        <v>0</v>
      </c>
      <c r="X20" s="34"/>
      <c r="Y20" s="34"/>
    </row>
    <row r="21" spans="1:25" s="19" customFormat="1" ht="22.5" customHeight="1">
      <c r="A21" s="33"/>
      <c r="B21" s="35" t="s">
        <v>31</v>
      </c>
      <c r="D21" s="32" t="s">
        <v>33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4"/>
        <v>0</v>
      </c>
      <c r="V21" s="34"/>
      <c r="W21" s="5">
        <f t="shared" si="1"/>
        <v>0</v>
      </c>
      <c r="X21" s="34"/>
      <c r="Y21" s="34"/>
    </row>
    <row r="22" spans="1:25" s="19" customFormat="1" ht="22.5" customHeight="1">
      <c r="A22" s="33"/>
      <c r="B22" s="35" t="s">
        <v>32</v>
      </c>
      <c r="D22" s="32" t="s">
        <v>34</v>
      </c>
      <c r="F22" s="13"/>
      <c r="G22" s="13"/>
      <c r="H22" s="13"/>
      <c r="I22" s="13"/>
      <c r="J22" s="13"/>
      <c r="K22" s="13">
        <v>2127.2400000000002</v>
      </c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4"/>
        <v>2127.2400000000002</v>
      </c>
      <c r="V22" s="34"/>
      <c r="W22" s="5">
        <f t="shared" si="1"/>
        <v>2127.2400000000002</v>
      </c>
      <c r="X22" s="34"/>
      <c r="Y22" s="34"/>
    </row>
    <row r="23" spans="1:25" s="19" customFormat="1" ht="22.5" customHeight="1">
      <c r="A23" s="33"/>
      <c r="B23" s="35" t="s">
        <v>37</v>
      </c>
      <c r="D23" s="32" t="s">
        <v>47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4"/>
      <c r="W23" s="5">
        <f t="shared" si="1"/>
        <v>0</v>
      </c>
      <c r="X23" s="34"/>
      <c r="Y23" s="34"/>
    </row>
    <row r="24" spans="1:25" s="19" customFormat="1" ht="22.5" customHeight="1">
      <c r="A24" s="33"/>
      <c r="B24" s="35" t="s">
        <v>21</v>
      </c>
      <c r="D24" s="32" t="s">
        <v>36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4"/>
        <v>0</v>
      </c>
      <c r="V24" s="34"/>
      <c r="W24" s="5">
        <f t="shared" si="1"/>
        <v>0</v>
      </c>
      <c r="X24" s="34"/>
      <c r="Y24" s="34"/>
    </row>
    <row r="25" spans="1:25" s="19" customFormat="1" ht="22.5" customHeight="1">
      <c r="A25" s="33"/>
      <c r="B25" s="35" t="s">
        <v>23</v>
      </c>
      <c r="D25" s="32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4"/>
        <v>0</v>
      </c>
      <c r="V25" s="34"/>
      <c r="W25" s="5">
        <f t="shared" si="1"/>
        <v>0</v>
      </c>
      <c r="X25" s="34"/>
      <c r="Y25" s="34"/>
    </row>
    <row r="26" spans="1:25" s="19" customFormat="1" ht="22.5" customHeight="1">
      <c r="A26" s="33"/>
      <c r="B26" s="35" t="s">
        <v>96</v>
      </c>
      <c r="D26" s="32" t="s">
        <v>97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f t="shared" si="4"/>
        <v>0</v>
      </c>
      <c r="V26" s="34"/>
      <c r="W26" s="5"/>
      <c r="X26" s="34"/>
      <c r="Y26" s="34"/>
    </row>
    <row r="27" spans="1:25" ht="22.5" customHeight="1">
      <c r="A27" s="3"/>
      <c r="B27" s="39" t="s">
        <v>77</v>
      </c>
      <c r="C27" s="40"/>
      <c r="D27" s="41" t="s">
        <v>15</v>
      </c>
      <c r="E27" s="19"/>
      <c r="F27" s="15">
        <f aca="true" t="shared" si="5" ref="F27:P27">SUM(F28,F29,F30)</f>
        <v>0</v>
      </c>
      <c r="G27" s="15">
        <f t="shared" si="5"/>
        <v>0</v>
      </c>
      <c r="H27" s="15">
        <f t="shared" si="5"/>
        <v>0</v>
      </c>
      <c r="I27" s="15">
        <f t="shared" si="5"/>
        <v>324178.506</v>
      </c>
      <c r="J27" s="15">
        <f t="shared" si="5"/>
        <v>33424780.220999997</v>
      </c>
      <c r="K27" s="15">
        <f t="shared" si="5"/>
        <v>171648949.80000007</v>
      </c>
      <c r="L27" s="15">
        <f t="shared" si="5"/>
        <v>4319524.379</v>
      </c>
      <c r="M27" s="15">
        <f t="shared" si="5"/>
        <v>25550992.235000003</v>
      </c>
      <c r="N27" s="15">
        <f t="shared" si="5"/>
        <v>0</v>
      </c>
      <c r="O27" s="15">
        <f t="shared" si="5"/>
        <v>19803626.627</v>
      </c>
      <c r="P27" s="15">
        <f t="shared" si="5"/>
        <v>0</v>
      </c>
      <c r="Q27" s="15">
        <f>SUM(Q28,Q29,Q30)</f>
        <v>0</v>
      </c>
      <c r="R27" s="15">
        <f>SUM(R28,R29,R30)</f>
        <v>669591.367</v>
      </c>
      <c r="S27" s="15">
        <f>SUM(S28,S29,S30)</f>
        <v>0</v>
      </c>
      <c r="T27" s="15">
        <f>SUM(T28,T29,T30)</f>
        <v>0</v>
      </c>
      <c r="U27" s="63">
        <f>SUM(U28,U29,U30)</f>
        <v>255741643.13500008</v>
      </c>
      <c r="V27" s="2"/>
      <c r="W27" s="5">
        <f t="shared" si="1"/>
        <v>255741643.13500008</v>
      </c>
      <c r="X27" s="7"/>
      <c r="Y27" s="2"/>
    </row>
    <row r="28" spans="1:25" s="19" customFormat="1" ht="22.5" customHeight="1">
      <c r="A28" s="33"/>
      <c r="B28" s="35" t="s">
        <v>20</v>
      </c>
      <c r="D28" s="32" t="s">
        <v>42</v>
      </c>
      <c r="F28" s="13"/>
      <c r="G28" s="13"/>
      <c r="H28" s="13"/>
      <c r="I28" s="13"/>
      <c r="J28" s="13">
        <v>426995.185</v>
      </c>
      <c r="K28" s="13">
        <v>45862.704</v>
      </c>
      <c r="L28" s="13"/>
      <c r="M28" s="13">
        <v>679165.791</v>
      </c>
      <c r="N28" s="13"/>
      <c r="O28" s="13"/>
      <c r="P28" s="13"/>
      <c r="Q28" s="13"/>
      <c r="R28" s="13">
        <v>58141.89</v>
      </c>
      <c r="S28" s="13"/>
      <c r="T28" s="13"/>
      <c r="U28" s="13">
        <f>SUM(F28:T28)</f>
        <v>1210165.5699999998</v>
      </c>
      <c r="V28" s="34"/>
      <c r="W28" s="5">
        <f t="shared" si="1"/>
        <v>1210165.5699999998</v>
      </c>
      <c r="X28" s="34"/>
      <c r="Y28" s="34"/>
    </row>
    <row r="29" spans="1:25" s="19" customFormat="1" ht="22.5" customHeight="1">
      <c r="A29" s="33"/>
      <c r="B29" s="35" t="s">
        <v>39</v>
      </c>
      <c r="D29" s="32" t="s">
        <v>43</v>
      </c>
      <c r="F29" s="13"/>
      <c r="G29" s="13"/>
      <c r="H29" s="13"/>
      <c r="I29" s="13">
        <v>324178.506</v>
      </c>
      <c r="J29" s="13">
        <v>32997785.036</v>
      </c>
      <c r="K29" s="13">
        <v>171603087.09600008</v>
      </c>
      <c r="L29" s="13">
        <v>4319524.379</v>
      </c>
      <c r="M29" s="13">
        <v>24871826.444000002</v>
      </c>
      <c r="N29" s="13"/>
      <c r="O29" s="13">
        <v>19803626.627</v>
      </c>
      <c r="P29" s="13"/>
      <c r="Q29" s="13">
        <v>0</v>
      </c>
      <c r="R29" s="13">
        <v>611449.477</v>
      </c>
      <c r="S29" s="13"/>
      <c r="T29" s="13"/>
      <c r="U29" s="13">
        <f>SUM(F29:T29)</f>
        <v>254531477.5650001</v>
      </c>
      <c r="V29" s="34"/>
      <c r="W29" s="5">
        <f t="shared" si="1"/>
        <v>254531477.5650001</v>
      </c>
      <c r="X29" s="34"/>
      <c r="Y29" s="34"/>
    </row>
    <row r="30" spans="1:25" s="19" customFormat="1" ht="22.5" customHeight="1">
      <c r="A30" s="33"/>
      <c r="B30" s="35" t="s">
        <v>31</v>
      </c>
      <c r="D30" s="32" t="s">
        <v>101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>SUM(F30:T30)</f>
        <v>0</v>
      </c>
      <c r="V30" s="34"/>
      <c r="W30" s="5">
        <f t="shared" si="1"/>
        <v>0</v>
      </c>
      <c r="X30" s="34"/>
      <c r="Y30" s="34"/>
    </row>
    <row r="31" spans="1:25" s="19" customFormat="1" ht="22.5" customHeight="1">
      <c r="A31" s="33"/>
      <c r="B31" s="39" t="s">
        <v>78</v>
      </c>
      <c r="C31" s="40"/>
      <c r="D31" s="41" t="s">
        <v>41</v>
      </c>
      <c r="F31" s="15">
        <v>305.83</v>
      </c>
      <c r="G31" s="15">
        <v>3083.107</v>
      </c>
      <c r="H31" s="15"/>
      <c r="I31" s="15">
        <v>112925.443</v>
      </c>
      <c r="J31" s="15">
        <v>11571873.108999997</v>
      </c>
      <c r="K31" s="15">
        <v>52339406.492</v>
      </c>
      <c r="L31" s="15">
        <v>1423418.111</v>
      </c>
      <c r="M31" s="15">
        <v>8252744.665000001</v>
      </c>
      <c r="N31" s="15">
        <v>5383.772</v>
      </c>
      <c r="O31" s="15">
        <v>14527006.474000001</v>
      </c>
      <c r="P31" s="15">
        <v>272807.164</v>
      </c>
      <c r="Q31" s="15"/>
      <c r="R31" s="15">
        <v>746222.1029999999</v>
      </c>
      <c r="S31" s="15"/>
      <c r="T31" s="15"/>
      <c r="U31" s="15">
        <f>SUM(F31:T31)</f>
        <v>89255176.27000001</v>
      </c>
      <c r="V31" s="34"/>
      <c r="W31" s="5">
        <f t="shared" si="1"/>
        <v>89255176.27000001</v>
      </c>
      <c r="X31" s="34"/>
      <c r="Y31" s="34"/>
    </row>
    <row r="32" spans="6:25" ht="25.5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</row>
    <row r="33" spans="6:25" ht="18" customHeight="1" hidden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f>+S9-S15</f>
        <v>0</v>
      </c>
      <c r="T33" s="11">
        <f>+T9-T15</f>
        <v>0</v>
      </c>
      <c r="U33" s="4">
        <f>+U9-U15</f>
        <v>332932.32799988985</v>
      </c>
      <c r="V33" s="4">
        <f>+V9-V15</f>
        <v>0</v>
      </c>
      <c r="W33" s="4" t="e">
        <f>+W9-W15</f>
        <v>#REF!</v>
      </c>
      <c r="X33" s="7"/>
      <c r="Y33" s="2"/>
    </row>
    <row r="34" spans="6:25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</row>
    <row r="35" spans="6:25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</row>
    <row r="36" spans="6:25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</row>
    <row r="37" spans="6:25" ht="18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"/>
      <c r="V37" s="2"/>
      <c r="W37" s="2"/>
      <c r="X37" s="7"/>
      <c r="Y37" s="2"/>
    </row>
    <row r="38" spans="6:25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</row>
    <row r="39" spans="6:25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</row>
    <row r="40" spans="6:25" ht="18" customHeight="1">
      <c r="F40" s="7"/>
      <c r="G40" s="7"/>
      <c r="H40" s="7"/>
      <c r="I40" s="7"/>
      <c r="J40" s="7"/>
      <c r="K40" s="7"/>
      <c r="L40" s="4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</row>
    <row r="41" spans="6:25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</row>
    <row r="42" spans="6:25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</row>
    <row r="43" spans="6:25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</row>
    <row r="44" spans="6:25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</row>
    <row r="45" spans="6:25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</row>
    <row r="46" spans="6:25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</row>
    <row r="47" spans="6:25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</row>
    <row r="48" spans="6:25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</row>
    <row r="49" spans="6:25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</row>
    <row r="50" spans="6:25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</row>
    <row r="51" spans="6:25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</row>
    <row r="52" spans="6:25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</row>
    <row r="53" spans="6:25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</row>
    <row r="54" spans="6:25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</row>
    <row r="55" spans="6:25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</row>
    <row r="56" spans="6:25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</row>
    <row r="57" spans="6:25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</row>
    <row r="58" spans="6:25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</row>
    <row r="59" spans="6:25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</row>
    <row r="60" spans="6:25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</row>
    <row r="61" spans="6:25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2"/>
    </row>
    <row r="62" spans="22:25" ht="18" customHeight="1">
      <c r="V62" s="2"/>
      <c r="W62" s="2"/>
      <c r="X62" s="7"/>
      <c r="Y62" s="2"/>
    </row>
    <row r="63" spans="22:25" ht="18" customHeight="1">
      <c r="V63" s="2"/>
      <c r="W63" s="2"/>
      <c r="X63" s="7"/>
      <c r="Y63" s="2"/>
    </row>
    <row r="64" spans="22:25" ht="18" customHeight="1">
      <c r="V64" s="2"/>
      <c r="W64" s="2"/>
      <c r="X64" s="7"/>
      <c r="Y64" s="2"/>
    </row>
    <row r="65" spans="22:25" ht="18" customHeight="1">
      <c r="V65" s="2"/>
      <c r="W65" s="2"/>
      <c r="X65" s="7"/>
      <c r="Y65" s="2"/>
    </row>
    <row r="66" spans="22:25" ht="18" customHeight="1">
      <c r="V66" s="2"/>
      <c r="W66" s="2"/>
      <c r="X66" s="7"/>
      <c r="Y66" s="2"/>
    </row>
    <row r="67" spans="22:25" ht="18" customHeight="1">
      <c r="V67" s="2"/>
      <c r="W67" s="2"/>
      <c r="X67" s="7"/>
      <c r="Y67" s="2"/>
    </row>
    <row r="68" spans="22:25" ht="18" customHeight="1">
      <c r="V68" s="2"/>
      <c r="W68" s="2"/>
      <c r="X68" s="7"/>
      <c r="Y68" s="2"/>
    </row>
    <row r="69" spans="22:25" ht="18" customHeight="1">
      <c r="V69" s="2"/>
      <c r="W69" s="2"/>
      <c r="X69" s="7"/>
      <c r="Y69" s="2"/>
    </row>
    <row r="70" spans="22:25" ht="18" customHeight="1">
      <c r="V70" s="2"/>
      <c r="W70" s="2"/>
      <c r="X70" s="7"/>
      <c r="Y70" s="2"/>
    </row>
    <row r="71" spans="22:25" ht="18" customHeight="1">
      <c r="V71" s="2"/>
      <c r="W71" s="2"/>
      <c r="X71" s="7"/>
      <c r="Y71" s="2"/>
    </row>
    <row r="72" spans="22:25" ht="18" customHeight="1">
      <c r="V72" s="2"/>
      <c r="W72" s="2"/>
      <c r="X72" s="7"/>
      <c r="Y72" s="2"/>
    </row>
    <row r="73" spans="22:25" ht="18" customHeight="1">
      <c r="V73" s="2"/>
      <c r="W73" s="2"/>
      <c r="X73" s="7"/>
      <c r="Y73" s="2"/>
    </row>
    <row r="74" spans="22:25" ht="18" customHeight="1">
      <c r="V74" s="2"/>
      <c r="W74" s="2"/>
      <c r="X74" s="7"/>
      <c r="Y74" s="2"/>
    </row>
    <row r="75" spans="22:25" ht="18" customHeight="1">
      <c r="V75" s="2"/>
      <c r="W75" s="2"/>
      <c r="X75" s="7"/>
      <c r="Y75" s="2"/>
    </row>
    <row r="76" spans="22:25" ht="18" customHeight="1">
      <c r="V76" s="2"/>
      <c r="W76" s="2"/>
      <c r="X76" s="7"/>
      <c r="Y76" s="2"/>
    </row>
    <row r="77" spans="22:25" ht="18" customHeight="1">
      <c r="V77" s="2"/>
      <c r="W77" s="2"/>
      <c r="X77" s="7"/>
      <c r="Y77" s="2"/>
    </row>
    <row r="78" spans="22:25" ht="18" customHeight="1">
      <c r="V78" s="2"/>
      <c r="W78" s="2"/>
      <c r="X78" s="7"/>
      <c r="Y78" s="2"/>
    </row>
    <row r="79" spans="22:25" ht="18" customHeight="1">
      <c r="V79" s="2"/>
      <c r="W79" s="2"/>
      <c r="X79" s="7"/>
      <c r="Y79" s="2"/>
    </row>
    <row r="80" spans="22:25" ht="18" customHeight="1">
      <c r="V80" s="2"/>
      <c r="W80" s="2"/>
      <c r="X80" s="7"/>
      <c r="Y80" s="2"/>
    </row>
    <row r="81" spans="22:25" ht="18" customHeight="1">
      <c r="V81" s="2"/>
      <c r="W81" s="2"/>
      <c r="X81" s="7"/>
      <c r="Y81" s="2"/>
    </row>
    <row r="82" spans="22:25" ht="18" customHeight="1">
      <c r="V82" s="2"/>
      <c r="W82" s="2"/>
      <c r="X82" s="7"/>
      <c r="Y82" s="2"/>
    </row>
    <row r="83" spans="22:25" ht="18" customHeight="1">
      <c r="V83" s="2"/>
      <c r="W83" s="2"/>
      <c r="X83" s="7"/>
      <c r="Y83" s="2"/>
    </row>
    <row r="84" spans="22:25" ht="18" customHeight="1">
      <c r="V84" s="2"/>
      <c r="W84" s="2"/>
      <c r="X84" s="7"/>
      <c r="Y84" s="2"/>
    </row>
    <row r="85" spans="22:25" ht="18" customHeight="1">
      <c r="V85" s="2"/>
      <c r="W85" s="2"/>
      <c r="X85" s="7"/>
      <c r="Y85" s="2"/>
    </row>
    <row r="86" spans="22:25" ht="18" customHeight="1">
      <c r="V86" s="2"/>
      <c r="W86" s="2"/>
      <c r="X86" s="7"/>
      <c r="Y86" s="2"/>
    </row>
    <row r="87" spans="22:25" ht="18" customHeight="1">
      <c r="V87" s="2"/>
      <c r="W87" s="2"/>
      <c r="X87" s="7"/>
      <c r="Y87" s="2"/>
    </row>
    <row r="88" spans="22:25" ht="18" customHeight="1">
      <c r="V88" s="2"/>
      <c r="W88" s="2"/>
      <c r="X88" s="7"/>
      <c r="Y88" s="2"/>
    </row>
    <row r="89" spans="22:25" ht="18" customHeight="1">
      <c r="V89" s="2"/>
      <c r="W89" s="2"/>
      <c r="X89" s="7"/>
      <c r="Y89" s="2"/>
    </row>
    <row r="90" spans="22:25" ht="18" customHeight="1">
      <c r="V90" s="2"/>
      <c r="W90" s="2"/>
      <c r="X90" s="7"/>
      <c r="Y90" s="2"/>
    </row>
    <row r="91" spans="22:25" ht="18" customHeight="1">
      <c r="V91" s="2"/>
      <c r="W91" s="2"/>
      <c r="X91" s="7"/>
      <c r="Y91" s="2"/>
    </row>
    <row r="92" spans="22:25" ht="18" customHeight="1">
      <c r="V92" s="2"/>
      <c r="W92" s="2"/>
      <c r="X92" s="7"/>
      <c r="Y92" s="2"/>
    </row>
    <row r="93" spans="22:25" ht="18" customHeight="1">
      <c r="V93" s="2"/>
      <c r="W93" s="2"/>
      <c r="X93" s="7"/>
      <c r="Y93" s="2"/>
    </row>
  </sheetData>
  <sheetProtection/>
  <mergeCells count="2">
    <mergeCell ref="K3:O3"/>
    <mergeCell ref="K2:O2"/>
  </mergeCells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scale="4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P1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32" sqref="P32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40.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2"/>
      <c r="F2" s="43"/>
      <c r="G2" s="43"/>
      <c r="H2" s="43"/>
      <c r="I2" s="43"/>
      <c r="J2" s="43"/>
      <c r="K2" s="43" t="s">
        <v>120</v>
      </c>
      <c r="L2" s="43"/>
      <c r="M2" s="43"/>
      <c r="N2" s="43"/>
      <c r="O2" s="50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73" t="s">
        <v>102</v>
      </c>
      <c r="L3" s="73"/>
      <c r="M3" s="73"/>
      <c r="N3" s="44"/>
      <c r="O3" s="44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X5" s="17"/>
      <c r="Y5" s="17"/>
      <c r="Z5" s="17"/>
    </row>
    <row r="6" spans="2:20" s="17" customFormat="1" ht="18" customHeight="1">
      <c r="B6" s="37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71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9" customFormat="1" ht="24.75" customHeight="1">
      <c r="A9" s="51"/>
      <c r="B9" s="52" t="s">
        <v>0</v>
      </c>
      <c r="C9" s="53"/>
      <c r="D9" s="54" t="s">
        <v>1</v>
      </c>
      <c r="E9" s="55"/>
      <c r="F9" s="56">
        <f aca="true" t="shared" si="0" ref="F9:T9">SUM(F11,F12,F13,F14,F19,F20,F21,F22,F23,F24,F10)</f>
        <v>3549859351</v>
      </c>
      <c r="G9" s="56">
        <f t="shared" si="0"/>
        <v>1473567758</v>
      </c>
      <c r="H9" s="56">
        <f t="shared" si="0"/>
        <v>4139425162</v>
      </c>
      <c r="I9" s="56">
        <f>SUM(I11,I12,I13,I14,I19,I20,I21,I22,I23,I24,I10)</f>
        <v>7299793879</v>
      </c>
      <c r="J9" s="56">
        <f t="shared" si="0"/>
        <v>58810767705</v>
      </c>
      <c r="K9" s="56">
        <f t="shared" si="0"/>
        <v>265769781160</v>
      </c>
      <c r="L9" s="56">
        <f t="shared" si="0"/>
        <v>17823463907</v>
      </c>
      <c r="M9" s="56">
        <f t="shared" si="0"/>
        <v>14174076686</v>
      </c>
      <c r="N9" s="56">
        <f t="shared" si="0"/>
        <v>1037396380</v>
      </c>
      <c r="O9" s="56">
        <f t="shared" si="0"/>
        <v>38696897879</v>
      </c>
      <c r="P9" s="56">
        <f t="shared" si="0"/>
        <v>10142990190</v>
      </c>
      <c r="Q9" s="56">
        <f>SUM(Q11,Q12,Q13,Q14,Q19,Q20,Q21,Q22,Q23,Q24,Q10)</f>
        <v>393275321898</v>
      </c>
      <c r="R9" s="56">
        <f t="shared" si="0"/>
        <v>7230349734</v>
      </c>
      <c r="S9" s="56">
        <f>SUM(S11,S12,S13,S14,S19,S20,S21,S22,S23,S24,S10)</f>
        <v>895224000</v>
      </c>
      <c r="T9" s="56">
        <f t="shared" si="0"/>
        <v>5230830000</v>
      </c>
      <c r="U9" s="56">
        <f>SUM(U11,U12,U13,U14,U19,U20,U21,U22,U24,U10,U23)</f>
        <v>829549745689</v>
      </c>
      <c r="V9" s="57"/>
      <c r="W9" s="68">
        <f>SUM(W11,W10,W12,W13,W14,W19,W20,W21,W22,W24,W23)</f>
        <v>823423691689</v>
      </c>
      <c r="X9" s="58"/>
      <c r="Y9" s="58">
        <f>+U9-T9-S9</f>
        <v>823423691689</v>
      </c>
      <c r="Z9" s="58">
        <f>+Y9-823423691689</f>
        <v>0</v>
      </c>
      <c r="AA9" s="58"/>
      <c r="AB9" s="58"/>
      <c r="AC9" s="58"/>
      <c r="AD9" s="58"/>
      <c r="AE9" s="58"/>
      <c r="AF9" s="58"/>
      <c r="AG9" s="58"/>
      <c r="AH9" s="58"/>
    </row>
    <row r="10" spans="1:34" s="19" customFormat="1" ht="22.5" customHeight="1">
      <c r="A10" s="33"/>
      <c r="B10" s="31" t="s">
        <v>37</v>
      </c>
      <c r="D10" s="32" t="s">
        <v>14</v>
      </c>
      <c r="F10" s="13">
        <v>2355333</v>
      </c>
      <c r="G10" s="13">
        <v>1153080</v>
      </c>
      <c r="H10" s="13">
        <v>28268801</v>
      </c>
      <c r="I10" s="13">
        <v>57845184</v>
      </c>
      <c r="J10" s="13">
        <v>55029285</v>
      </c>
      <c r="K10" s="13">
        <v>263594186</v>
      </c>
      <c r="L10" s="13">
        <v>19817514</v>
      </c>
      <c r="M10" s="13">
        <v>13323066</v>
      </c>
      <c r="N10" s="13">
        <v>17200478</v>
      </c>
      <c r="O10" s="13">
        <v>35701265</v>
      </c>
      <c r="P10" s="13">
        <v>28431295</v>
      </c>
      <c r="Q10" s="13">
        <v>8687278</v>
      </c>
      <c r="R10" s="13">
        <v>52970146</v>
      </c>
      <c r="S10" s="13"/>
      <c r="T10" s="13">
        <v>5708000</v>
      </c>
      <c r="U10" s="13">
        <f>SUM(F10:T10)</f>
        <v>590084911</v>
      </c>
      <c r="V10" s="34"/>
      <c r="W10" s="5">
        <f>+U10-T10-S10</f>
        <v>584376911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21</v>
      </c>
      <c r="D11" s="32" t="s">
        <v>22</v>
      </c>
      <c r="F11" s="13">
        <v>738147</v>
      </c>
      <c r="G11" s="13">
        <v>340650</v>
      </c>
      <c r="H11" s="13">
        <v>3444817</v>
      </c>
      <c r="I11" s="13">
        <v>10118218</v>
      </c>
      <c r="J11" s="13">
        <v>5731415</v>
      </c>
      <c r="K11" s="13">
        <v>54713797</v>
      </c>
      <c r="L11" s="13">
        <v>3471261</v>
      </c>
      <c r="M11" s="13">
        <v>2765089</v>
      </c>
      <c r="N11" s="13">
        <v>945480</v>
      </c>
      <c r="O11" s="13">
        <v>1473870</v>
      </c>
      <c r="P11" s="13">
        <v>7622900</v>
      </c>
      <c r="Q11" s="13"/>
      <c r="R11" s="13">
        <v>2658528</v>
      </c>
      <c r="S11" s="13">
        <v>1060000</v>
      </c>
      <c r="T11" s="13"/>
      <c r="U11" s="13">
        <f>SUM(F11:T11)</f>
        <v>95084172</v>
      </c>
      <c r="V11" s="34"/>
      <c r="W11" s="67">
        <f>+U11-T11-S11</f>
        <v>94024172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 t="s">
        <v>23</v>
      </c>
      <c r="D12" s="32" t="s">
        <v>24</v>
      </c>
      <c r="F12" s="13"/>
      <c r="G12" s="13"/>
      <c r="H12" s="13"/>
      <c r="I12" s="13">
        <v>30000</v>
      </c>
      <c r="J12" s="13">
        <v>1285597194</v>
      </c>
      <c r="K12" s="13">
        <v>3795598498</v>
      </c>
      <c r="L12" s="13">
        <v>0</v>
      </c>
      <c r="M12" s="13"/>
      <c r="N12" s="13"/>
      <c r="O12" s="13"/>
      <c r="P12" s="13"/>
      <c r="Q12" s="13">
        <v>21649348097</v>
      </c>
      <c r="R12" s="13">
        <v>17773607</v>
      </c>
      <c r="S12" s="13">
        <v>19445000</v>
      </c>
      <c r="T12" s="13"/>
      <c r="U12" s="13">
        <f>SUM(F12:T12)</f>
        <v>26767792396</v>
      </c>
      <c r="V12" s="34"/>
      <c r="W12" s="67">
        <f>+U12-T12-S12</f>
        <v>26748347396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22.5" customHeight="1">
      <c r="A13" s="33"/>
      <c r="B13" s="31" t="s">
        <v>25</v>
      </c>
      <c r="D13" s="32" t="s">
        <v>26</v>
      </c>
      <c r="F13" s="13">
        <v>94708913</v>
      </c>
      <c r="G13" s="13">
        <v>41437270</v>
      </c>
      <c r="H13" s="13">
        <v>183623763</v>
      </c>
      <c r="I13" s="13">
        <v>180284100</v>
      </c>
      <c r="J13" s="13">
        <v>644660143</v>
      </c>
      <c r="K13" s="13">
        <v>3780123494</v>
      </c>
      <c r="L13" s="13">
        <v>259980138</v>
      </c>
      <c r="M13" s="13">
        <v>158396261</v>
      </c>
      <c r="N13" s="13">
        <v>79387182</v>
      </c>
      <c r="O13" s="13">
        <v>210792684</v>
      </c>
      <c r="P13" s="13">
        <v>283786736</v>
      </c>
      <c r="Q13" s="13">
        <v>19400114630</v>
      </c>
      <c r="R13" s="13">
        <v>279633526</v>
      </c>
      <c r="S13" s="13">
        <v>24003000</v>
      </c>
      <c r="T13" s="13">
        <v>64725000</v>
      </c>
      <c r="U13" s="13">
        <f>SUM(F13:T13)</f>
        <v>25685656840</v>
      </c>
      <c r="V13" s="34"/>
      <c r="W13" s="67">
        <f aca="true" t="shared" si="1" ref="W13:W49">+U13-T13-S13</f>
        <v>25596928840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19" customFormat="1" ht="22.5" customHeight="1">
      <c r="A14" s="33"/>
      <c r="B14" s="31" t="s">
        <v>44</v>
      </c>
      <c r="D14" s="32" t="s">
        <v>2</v>
      </c>
      <c r="F14" s="13">
        <f aca="true" t="shared" si="2" ref="F14:R14">SUM(F15,F18)</f>
        <v>2909542000</v>
      </c>
      <c r="G14" s="13">
        <f t="shared" si="2"/>
        <v>1281357000</v>
      </c>
      <c r="H14" s="13">
        <f t="shared" si="2"/>
        <v>3627579000</v>
      </c>
      <c r="I14" s="13">
        <f t="shared" si="2"/>
        <v>4678235000</v>
      </c>
      <c r="J14" s="13">
        <f t="shared" si="2"/>
        <v>30196462592</v>
      </c>
      <c r="K14" s="13">
        <f>SUM(K15,K18)</f>
        <v>226166333123</v>
      </c>
      <c r="L14" s="13">
        <f t="shared" si="2"/>
        <v>12712201471</v>
      </c>
      <c r="M14" s="13">
        <f t="shared" si="2"/>
        <v>9949929439</v>
      </c>
      <c r="N14" s="13">
        <f t="shared" si="2"/>
        <v>830095000</v>
      </c>
      <c r="O14" s="13">
        <f>SUM(O15,O18)</f>
        <v>30813966375</v>
      </c>
      <c r="P14" s="13">
        <f>SUM(P15,P18)</f>
        <v>7970938588</v>
      </c>
      <c r="Q14" s="13">
        <f>SUM(Q15,Q18)</f>
        <v>133919529000</v>
      </c>
      <c r="R14" s="13">
        <f t="shared" si="2"/>
        <v>5583201000</v>
      </c>
      <c r="S14" s="13">
        <f>SUM(S15,S18)</f>
        <v>695000000</v>
      </c>
      <c r="T14" s="13">
        <f>SUM(T15,T18)</f>
        <v>5149019000</v>
      </c>
      <c r="U14" s="13">
        <f>SUM(U15,U18)</f>
        <v>476483388588</v>
      </c>
      <c r="V14" s="34"/>
      <c r="W14" s="5">
        <f>+U14-T14-S14</f>
        <v>470639369588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31" t="s">
        <v>20</v>
      </c>
      <c r="D15" s="32" t="s">
        <v>45</v>
      </c>
      <c r="F15" s="13">
        <f aca="true" t="shared" si="3" ref="F15:R15">SUM(F16:F17)</f>
        <v>2909542000</v>
      </c>
      <c r="G15" s="13">
        <f t="shared" si="3"/>
        <v>1281357000</v>
      </c>
      <c r="H15" s="13">
        <f t="shared" si="3"/>
        <v>3627579000</v>
      </c>
      <c r="I15" s="13">
        <f t="shared" si="3"/>
        <v>4678235000</v>
      </c>
      <c r="J15" s="13">
        <f t="shared" si="3"/>
        <v>30196462592</v>
      </c>
      <c r="K15" s="13">
        <f>SUM(K16:K17)</f>
        <v>226166333123</v>
      </c>
      <c r="L15" s="13">
        <f t="shared" si="3"/>
        <v>12712201471</v>
      </c>
      <c r="M15" s="13">
        <f t="shared" si="3"/>
        <v>9949929439</v>
      </c>
      <c r="N15" s="13">
        <f t="shared" si="3"/>
        <v>830095000</v>
      </c>
      <c r="O15" s="13">
        <f t="shared" si="3"/>
        <v>30813966375</v>
      </c>
      <c r="P15" s="13">
        <f>SUM(P16:P17)</f>
        <v>7599112000</v>
      </c>
      <c r="Q15" s="13">
        <f>SUM(Q16:Q17)</f>
        <v>133919529000</v>
      </c>
      <c r="R15" s="13">
        <f t="shared" si="3"/>
        <v>5583201000</v>
      </c>
      <c r="S15" s="13">
        <f>SUM(S16:S17)</f>
        <v>695000000</v>
      </c>
      <c r="T15" s="13">
        <f>SUM(T16:T17)</f>
        <v>5149019000</v>
      </c>
      <c r="U15" s="13">
        <f>SUM(U16:U17)</f>
        <v>476111562000</v>
      </c>
      <c r="V15" s="34"/>
      <c r="W15" s="5">
        <f t="shared" si="1"/>
        <v>470267543000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22.5" customHeight="1">
      <c r="A16" s="33"/>
      <c r="B16" s="31"/>
      <c r="D16" s="32" t="s">
        <v>3</v>
      </c>
      <c r="F16" s="13">
        <v>2883487000</v>
      </c>
      <c r="G16" s="13">
        <v>1206334000</v>
      </c>
      <c r="H16" s="13">
        <v>3601000000</v>
      </c>
      <c r="I16" s="13">
        <v>3830000000</v>
      </c>
      <c r="J16" s="13">
        <v>6355000000</v>
      </c>
      <c r="K16" s="13">
        <v>41432079000</v>
      </c>
      <c r="L16" s="13">
        <v>2717706000</v>
      </c>
      <c r="M16" s="13">
        <v>2300000000</v>
      </c>
      <c r="N16" s="13">
        <v>830095000</v>
      </c>
      <c r="O16" s="13">
        <v>3010000000</v>
      </c>
      <c r="P16" s="13">
        <v>5777213000</v>
      </c>
      <c r="Q16" s="13">
        <v>4862529000</v>
      </c>
      <c r="R16" s="13">
        <v>5353000000</v>
      </c>
      <c r="S16" s="13">
        <v>674000000</v>
      </c>
      <c r="T16" s="13">
        <v>3457000000</v>
      </c>
      <c r="U16" s="13">
        <f>SUM(F16:T16)</f>
        <v>88289443000</v>
      </c>
      <c r="V16" s="34"/>
      <c r="W16" s="67">
        <f t="shared" si="1"/>
        <v>84158443000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9" customFormat="1" ht="22.5" customHeight="1">
      <c r="A17" s="33"/>
      <c r="B17" s="31"/>
      <c r="D17" s="32" t="s">
        <v>48</v>
      </c>
      <c r="F17" s="13">
        <v>26055000</v>
      </c>
      <c r="G17" s="13">
        <v>75023000</v>
      </c>
      <c r="H17" s="13">
        <v>26579000</v>
      </c>
      <c r="I17" s="13">
        <v>848235000</v>
      </c>
      <c r="J17" s="13">
        <v>23841462592</v>
      </c>
      <c r="K17" s="13">
        <v>184734254123</v>
      </c>
      <c r="L17" s="13">
        <v>9994495471</v>
      </c>
      <c r="M17" s="13">
        <v>7649929439</v>
      </c>
      <c r="N17" s="13">
        <v>0</v>
      </c>
      <c r="O17" s="13">
        <v>27803966375</v>
      </c>
      <c r="P17" s="13">
        <v>1821899000</v>
      </c>
      <c r="Q17" s="13">
        <v>129057000000</v>
      </c>
      <c r="R17" s="13">
        <v>230201000</v>
      </c>
      <c r="S17" s="13">
        <v>21000000</v>
      </c>
      <c r="T17" s="13">
        <v>1692019000</v>
      </c>
      <c r="U17" s="13">
        <f aca="true" t="shared" si="4" ref="U17:U24">SUM(F17:T17)</f>
        <v>387822119000</v>
      </c>
      <c r="V17" s="34"/>
      <c r="W17" s="67">
        <f>+U17-T17-S17</f>
        <v>386109100000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31" t="s">
        <v>31</v>
      </c>
      <c r="D18" s="32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371826588</v>
      </c>
      <c r="Q18" s="13"/>
      <c r="R18" s="13"/>
      <c r="S18" s="13">
        <v>0</v>
      </c>
      <c r="T18" s="13"/>
      <c r="U18" s="13">
        <f t="shared" si="4"/>
        <v>371826588</v>
      </c>
      <c r="V18" s="34"/>
      <c r="W18" s="67">
        <f t="shared" si="1"/>
        <v>371826588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1" t="s">
        <v>4</v>
      </c>
      <c r="D19" s="32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0</v>
      </c>
      <c r="T19" s="13">
        <v>11378000</v>
      </c>
      <c r="U19" s="13">
        <f t="shared" si="4"/>
        <v>11378000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1" t="s">
        <v>71</v>
      </c>
      <c r="D20" s="32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0</v>
      </c>
      <c r="T20" s="13"/>
      <c r="U20" s="1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1" t="s">
        <v>72</v>
      </c>
      <c r="D21" s="32" t="s">
        <v>29</v>
      </c>
      <c r="F21" s="13">
        <v>249588720</v>
      </c>
      <c r="G21" s="13">
        <v>82111792</v>
      </c>
      <c r="H21" s="13">
        <v>250366515</v>
      </c>
      <c r="I21" s="13">
        <v>254974860</v>
      </c>
      <c r="J21" s="13">
        <v>394489174</v>
      </c>
      <c r="K21" s="13">
        <v>4980224083</v>
      </c>
      <c r="L21" s="13">
        <v>217622912</v>
      </c>
      <c r="M21" s="13">
        <v>511256728</v>
      </c>
      <c r="N21" s="13">
        <v>97786792</v>
      </c>
      <c r="O21" s="13">
        <v>52930711</v>
      </c>
      <c r="P21" s="13">
        <v>532069123</v>
      </c>
      <c r="Q21" s="13">
        <v>109312544</v>
      </c>
      <c r="R21" s="13">
        <v>379872117</v>
      </c>
      <c r="S21" s="13">
        <v>25427000</v>
      </c>
      <c r="T21" s="13"/>
      <c r="U21" s="13">
        <f t="shared" si="4"/>
        <v>8138033071</v>
      </c>
      <c r="V21" s="34"/>
      <c r="W21" s="67">
        <f t="shared" si="1"/>
        <v>8112606071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1" t="s">
        <v>73</v>
      </c>
      <c r="D22" s="32" t="s">
        <v>51</v>
      </c>
      <c r="F22" s="13"/>
      <c r="G22" s="13"/>
      <c r="H22" s="13"/>
      <c r="I22" s="13">
        <v>0</v>
      </c>
      <c r="J22" s="13"/>
      <c r="K22" s="13"/>
      <c r="L22" s="13"/>
      <c r="M22" s="13"/>
      <c r="N22" s="13">
        <v>0</v>
      </c>
      <c r="O22" s="13"/>
      <c r="P22" s="13"/>
      <c r="Q22" s="13">
        <v>152926577715</v>
      </c>
      <c r="R22" s="13"/>
      <c r="S22" s="13"/>
      <c r="T22" s="13"/>
      <c r="U22" s="13">
        <f t="shared" si="4"/>
        <v>152926577715</v>
      </c>
      <c r="V22" s="34"/>
      <c r="W22" s="67">
        <f>+U22-T22-S22</f>
        <v>152926577715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1">
        <v>14</v>
      </c>
      <c r="D23" s="32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4"/>
      <c r="W23" s="5">
        <f t="shared" si="1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1" t="s">
        <v>74</v>
      </c>
      <c r="D24" s="32" t="s">
        <v>5</v>
      </c>
      <c r="F24" s="13">
        <v>292926238</v>
      </c>
      <c r="G24" s="13">
        <v>67167966</v>
      </c>
      <c r="H24" s="13">
        <v>46142266</v>
      </c>
      <c r="I24" s="13">
        <v>2118306517</v>
      </c>
      <c r="J24" s="13">
        <v>26228797902</v>
      </c>
      <c r="K24" s="13">
        <v>26729193979</v>
      </c>
      <c r="L24" s="13">
        <v>4610370611</v>
      </c>
      <c r="M24" s="13">
        <v>3538406103</v>
      </c>
      <c r="N24" s="13">
        <v>11981448</v>
      </c>
      <c r="O24" s="13">
        <v>7582032974</v>
      </c>
      <c r="P24" s="13">
        <v>1320141548</v>
      </c>
      <c r="Q24" s="13">
        <v>65261752634</v>
      </c>
      <c r="R24" s="13">
        <v>914240810</v>
      </c>
      <c r="S24" s="13">
        <v>130289000</v>
      </c>
      <c r="T24" s="13"/>
      <c r="U24" s="13">
        <f t="shared" si="4"/>
        <v>138851749996</v>
      </c>
      <c r="V24" s="34"/>
      <c r="W24" s="67">
        <f t="shared" si="1"/>
        <v>138721460996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59" customFormat="1" ht="24.75" customHeight="1">
      <c r="A25" s="51"/>
      <c r="B25" s="60"/>
      <c r="C25" s="53"/>
      <c r="D25" s="54" t="s">
        <v>6</v>
      </c>
      <c r="E25" s="55"/>
      <c r="F25" s="69">
        <f>SUM(F26,F27,F28,F29,F30,F31,F32,F41,F42,F46,F47,F48,F49)</f>
        <v>2886064537</v>
      </c>
      <c r="G25" s="69">
        <f aca="true" t="shared" si="5" ref="G25:T25">SUM(G26,G27,G28,G29,G30,G31,G32,G41,G42,G46,G47,G48,G49)</f>
        <v>1340834593</v>
      </c>
      <c r="H25" s="69">
        <f t="shared" si="5"/>
        <v>3669352126</v>
      </c>
      <c r="I25" s="69">
        <f t="shared" si="5"/>
        <v>7763275084</v>
      </c>
      <c r="J25" s="69">
        <f t="shared" si="5"/>
        <v>54396407793</v>
      </c>
      <c r="K25" s="69">
        <f t="shared" si="5"/>
        <v>440574795491</v>
      </c>
      <c r="L25" s="69">
        <f t="shared" si="5"/>
        <v>31055828340</v>
      </c>
      <c r="M25" s="69">
        <f t="shared" si="5"/>
        <v>13949824844</v>
      </c>
      <c r="N25" s="69">
        <f t="shared" si="5"/>
        <v>2048511755</v>
      </c>
      <c r="O25" s="69">
        <f t="shared" si="5"/>
        <v>40955036616</v>
      </c>
      <c r="P25" s="69">
        <f t="shared" si="5"/>
        <v>9420762269</v>
      </c>
      <c r="Q25" s="69">
        <f t="shared" si="5"/>
        <v>364200999681</v>
      </c>
      <c r="R25" s="69">
        <f t="shared" si="5"/>
        <v>7590242083</v>
      </c>
      <c r="S25" s="56">
        <f t="shared" si="5"/>
        <v>883610000</v>
      </c>
      <c r="T25" s="56">
        <f t="shared" si="5"/>
        <v>5324143000</v>
      </c>
      <c r="U25" s="56">
        <f>SUM(U26,U27,U28,U29,U30,U31,U32,U41,U42,U46,U47,U48,U49)</f>
        <v>986059688212</v>
      </c>
      <c r="V25" s="58"/>
      <c r="W25" s="68">
        <f>SUM(W26,W27,W28,W29,W30,W31,W32,W41,W42,W46,W47,W48,W49)</f>
        <v>979851935212</v>
      </c>
      <c r="X25" s="58"/>
      <c r="Y25" s="58">
        <f>+U25-T25-S25</f>
        <v>979851935212</v>
      </c>
      <c r="Z25" s="58">
        <f>+Y25-979851935212</f>
        <v>0</v>
      </c>
      <c r="AA25" s="58"/>
      <c r="AB25" s="58"/>
      <c r="AC25" s="58"/>
      <c r="AD25" s="58"/>
      <c r="AE25" s="58"/>
      <c r="AF25" s="58"/>
      <c r="AG25" s="58"/>
      <c r="AH25" s="58"/>
    </row>
    <row r="26" spans="1:34" s="19" customFormat="1" ht="22.5" customHeight="1">
      <c r="A26" s="33"/>
      <c r="B26" s="31" t="s">
        <v>7</v>
      </c>
      <c r="D26" s="32" t="s">
        <v>8</v>
      </c>
      <c r="F26" s="13">
        <v>2541240642</v>
      </c>
      <c r="G26" s="13">
        <v>1132914601</v>
      </c>
      <c r="H26" s="13">
        <v>3215507776</v>
      </c>
      <c r="I26" s="13">
        <v>4320779827</v>
      </c>
      <c r="J26" s="13">
        <v>6446970115</v>
      </c>
      <c r="K26" s="13">
        <v>43251159026</v>
      </c>
      <c r="L26" s="13">
        <v>3215786216</v>
      </c>
      <c r="M26" s="13">
        <v>2419844767</v>
      </c>
      <c r="N26" s="13">
        <v>1885331231</v>
      </c>
      <c r="O26" s="13">
        <v>2516660186</v>
      </c>
      <c r="P26" s="13">
        <v>6313448773</v>
      </c>
      <c r="Q26" s="13">
        <v>4868383653</v>
      </c>
      <c r="R26" s="13">
        <v>5612713997</v>
      </c>
      <c r="S26" s="13">
        <v>664764000</v>
      </c>
      <c r="T26" s="13">
        <v>3606358000</v>
      </c>
      <c r="U26" s="13">
        <f aca="true" t="shared" si="6" ref="U26:U31">SUM(F26:T26)</f>
        <v>92011862810</v>
      </c>
      <c r="V26" s="34"/>
      <c r="W26" s="67">
        <f t="shared" si="1"/>
        <v>87740740810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31" t="s">
        <v>9</v>
      </c>
      <c r="D27" s="32" t="s">
        <v>10</v>
      </c>
      <c r="F27" s="13">
        <v>82211274</v>
      </c>
      <c r="G27" s="13">
        <v>63052635</v>
      </c>
      <c r="H27" s="13">
        <v>115785925</v>
      </c>
      <c r="I27" s="13">
        <v>195806880</v>
      </c>
      <c r="J27" s="13">
        <v>405098584</v>
      </c>
      <c r="K27" s="13">
        <v>2768826930</v>
      </c>
      <c r="L27" s="13">
        <v>173521010</v>
      </c>
      <c r="M27" s="13">
        <v>85124029</v>
      </c>
      <c r="N27" s="13">
        <v>62909771</v>
      </c>
      <c r="O27" s="13">
        <v>378780623</v>
      </c>
      <c r="P27" s="13">
        <v>1495947162</v>
      </c>
      <c r="Q27" s="13">
        <v>409534035</v>
      </c>
      <c r="R27" s="13">
        <v>427421883</v>
      </c>
      <c r="S27" s="13">
        <v>42412000</v>
      </c>
      <c r="T27" s="13">
        <v>619398000</v>
      </c>
      <c r="U27" s="13">
        <f t="shared" si="6"/>
        <v>7325830741</v>
      </c>
      <c r="V27" s="34"/>
      <c r="W27" s="67">
        <f t="shared" si="1"/>
        <v>6664020741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1" t="s">
        <v>11</v>
      </c>
      <c r="D28" s="32" t="s">
        <v>52</v>
      </c>
      <c r="F28" s="13">
        <v>125227695</v>
      </c>
      <c r="G28" s="13">
        <v>40819129</v>
      </c>
      <c r="H28" s="13">
        <v>247061287</v>
      </c>
      <c r="I28" s="13">
        <v>121204634</v>
      </c>
      <c r="J28" s="13">
        <v>159663569</v>
      </c>
      <c r="K28" s="13">
        <v>1587956261</v>
      </c>
      <c r="L28" s="13">
        <v>20508741</v>
      </c>
      <c r="M28" s="13">
        <v>91819651</v>
      </c>
      <c r="N28" s="13">
        <v>29374818</v>
      </c>
      <c r="O28" s="13">
        <v>47622509</v>
      </c>
      <c r="P28" s="13">
        <v>368769270</v>
      </c>
      <c r="Q28" s="13">
        <v>18296666</v>
      </c>
      <c r="R28" s="13">
        <v>46250124</v>
      </c>
      <c r="S28" s="13"/>
      <c r="T28" s="13"/>
      <c r="U28" s="13">
        <f t="shared" si="6"/>
        <v>2904574354</v>
      </c>
      <c r="V28" s="34"/>
      <c r="W28" s="67">
        <f t="shared" si="1"/>
        <v>2904574354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1" t="s">
        <v>12</v>
      </c>
      <c r="D29" s="32" t="s">
        <v>14</v>
      </c>
      <c r="F29" s="13">
        <v>75129960</v>
      </c>
      <c r="G29" s="13"/>
      <c r="H29" s="13"/>
      <c r="I29" s="13"/>
      <c r="J29" s="13"/>
      <c r="K29" s="13">
        <v>0</v>
      </c>
      <c r="L29" s="13"/>
      <c r="M29" s="13"/>
      <c r="N29" s="13"/>
      <c r="O29" s="13"/>
      <c r="P29" s="13"/>
      <c r="Q29" s="13">
        <v>198208230</v>
      </c>
      <c r="R29" s="13">
        <v>144558000</v>
      </c>
      <c r="S29" s="13"/>
      <c r="T29" s="13"/>
      <c r="U29" s="13">
        <f t="shared" si="6"/>
        <v>417896190</v>
      </c>
      <c r="V29" s="34"/>
      <c r="W29" s="67">
        <f t="shared" si="1"/>
        <v>417896190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22.5" customHeight="1">
      <c r="A30" s="33"/>
      <c r="B30" s="31" t="s">
        <v>13</v>
      </c>
      <c r="D30" s="32" t="s">
        <v>30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24358000</v>
      </c>
      <c r="T30" s="13">
        <v>37664000</v>
      </c>
      <c r="U30" s="13">
        <f t="shared" si="6"/>
        <v>62022000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s="19" customFormat="1" ht="22.5" customHeight="1">
      <c r="A31" s="33"/>
      <c r="B31" s="31" t="s">
        <v>75</v>
      </c>
      <c r="D31" s="32" t="s">
        <v>67</v>
      </c>
      <c r="F31" s="13"/>
      <c r="G31" s="13"/>
      <c r="H31" s="13"/>
      <c r="I31" s="13"/>
      <c r="J31" s="13">
        <v>2026370401</v>
      </c>
      <c r="K31" s="13">
        <v>257002806</v>
      </c>
      <c r="L31" s="13"/>
      <c r="M31" s="13"/>
      <c r="N31" s="13"/>
      <c r="O31" s="13">
        <v>37612136</v>
      </c>
      <c r="P31" s="13"/>
      <c r="Q31" s="13">
        <v>96130973</v>
      </c>
      <c r="R31" s="13"/>
      <c r="S31" s="13"/>
      <c r="T31" s="13"/>
      <c r="U31" s="13">
        <f t="shared" si="6"/>
        <v>2417116316</v>
      </c>
      <c r="V31" s="34"/>
      <c r="W31" s="67">
        <f t="shared" si="1"/>
        <v>2417116316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17" customFormat="1" ht="22.5" customHeight="1">
      <c r="A32" s="33"/>
      <c r="B32" s="31" t="s">
        <v>76</v>
      </c>
      <c r="C32" s="19"/>
      <c r="D32" s="38" t="s">
        <v>68</v>
      </c>
      <c r="E32" s="19"/>
      <c r="F32" s="13">
        <f aca="true" t="shared" si="7" ref="F32:U32">SUM(F33:F40)</f>
        <v>285344</v>
      </c>
      <c r="G32" s="13">
        <f t="shared" si="7"/>
        <v>0</v>
      </c>
      <c r="H32" s="13">
        <f t="shared" si="7"/>
        <v>347560</v>
      </c>
      <c r="I32" s="13">
        <f t="shared" si="7"/>
        <v>0</v>
      </c>
      <c r="J32" s="13">
        <f t="shared" si="7"/>
        <v>892763</v>
      </c>
      <c r="K32" s="13">
        <f t="shared" si="7"/>
        <v>109962283</v>
      </c>
      <c r="L32" s="13">
        <f t="shared" si="7"/>
        <v>21500</v>
      </c>
      <c r="M32" s="13">
        <f t="shared" si="7"/>
        <v>43000</v>
      </c>
      <c r="N32" s="13">
        <f t="shared" si="7"/>
        <v>2640901</v>
      </c>
      <c r="O32" s="13">
        <f t="shared" si="7"/>
        <v>0</v>
      </c>
      <c r="P32" s="13">
        <f t="shared" si="7"/>
        <v>208934641</v>
      </c>
      <c r="Q32" s="13">
        <f t="shared" si="7"/>
        <v>2450214</v>
      </c>
      <c r="R32" s="13">
        <f t="shared" si="7"/>
        <v>184569</v>
      </c>
      <c r="S32" s="13">
        <f t="shared" si="7"/>
        <v>1689000</v>
      </c>
      <c r="T32" s="13">
        <f t="shared" si="7"/>
        <v>1013000</v>
      </c>
      <c r="U32" s="13">
        <f t="shared" si="7"/>
        <v>328464775</v>
      </c>
      <c r="V32" s="7"/>
      <c r="W32" s="5">
        <f t="shared" si="1"/>
        <v>325762775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3"/>
      <c r="B33" s="48" t="s">
        <v>20</v>
      </c>
      <c r="C33" s="46"/>
      <c r="D33" s="49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8" ref="U33:U41">SUM(F33:T33)</f>
        <v>0</v>
      </c>
      <c r="V33" s="34"/>
      <c r="W33" s="5">
        <f t="shared" si="1"/>
        <v>0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19" customFormat="1" ht="22.5" customHeight="1">
      <c r="A34" s="33"/>
      <c r="B34" s="35" t="s">
        <v>39</v>
      </c>
      <c r="D34" s="32" t="s">
        <v>98</v>
      </c>
      <c r="F34" s="13"/>
      <c r="G34" s="13"/>
      <c r="H34" s="13">
        <v>0</v>
      </c>
      <c r="I34" s="13"/>
      <c r="J34" s="13"/>
      <c r="K34" s="13">
        <v>0</v>
      </c>
      <c r="L34" s="13"/>
      <c r="M34" s="13"/>
      <c r="N34" s="13"/>
      <c r="O34" s="13">
        <v>0</v>
      </c>
      <c r="P34" s="13"/>
      <c r="Q34" s="13"/>
      <c r="R34" s="13"/>
      <c r="S34" s="13"/>
      <c r="T34" s="13"/>
      <c r="U34" s="13">
        <f t="shared" si="8"/>
        <v>0</v>
      </c>
      <c r="V34" s="34"/>
      <c r="W34" s="5">
        <f t="shared" si="1"/>
        <v>0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19" customFormat="1" ht="22.5" customHeight="1">
      <c r="A35" s="33"/>
      <c r="B35" s="35" t="s">
        <v>31</v>
      </c>
      <c r="D35" s="32" t="s">
        <v>33</v>
      </c>
      <c r="F35" s="13"/>
      <c r="G35" s="13"/>
      <c r="H35" s="13"/>
      <c r="I35" s="13">
        <v>0</v>
      </c>
      <c r="J35" s="13"/>
      <c r="K35" s="13">
        <v>0</v>
      </c>
      <c r="L35" s="13">
        <v>0</v>
      </c>
      <c r="M35" s="13">
        <v>0</v>
      </c>
      <c r="N35" s="13"/>
      <c r="O35" s="13">
        <v>0</v>
      </c>
      <c r="P35" s="13">
        <v>0</v>
      </c>
      <c r="Q35" s="13"/>
      <c r="R35" s="13">
        <v>0</v>
      </c>
      <c r="S35" s="13"/>
      <c r="T35" s="13"/>
      <c r="U35" s="13">
        <f t="shared" si="8"/>
        <v>0</v>
      </c>
      <c r="V35" s="34"/>
      <c r="W35" s="67">
        <f t="shared" si="1"/>
        <v>0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19" customFormat="1" ht="22.5" customHeight="1">
      <c r="A36" s="33"/>
      <c r="B36" s="35" t="s">
        <v>32</v>
      </c>
      <c r="D36" s="32" t="s">
        <v>34</v>
      </c>
      <c r="F36" s="13"/>
      <c r="G36" s="13">
        <v>0</v>
      </c>
      <c r="H36" s="13"/>
      <c r="I36" s="13"/>
      <c r="J36" s="13"/>
      <c r="K36" s="13">
        <v>0</v>
      </c>
      <c r="L36" s="13"/>
      <c r="M36" s="13">
        <v>0</v>
      </c>
      <c r="N36" s="13"/>
      <c r="O36" s="13">
        <v>0</v>
      </c>
      <c r="P36" s="13"/>
      <c r="Q36" s="13"/>
      <c r="R36" s="13"/>
      <c r="S36" s="13"/>
      <c r="T36" s="13">
        <v>1013000</v>
      </c>
      <c r="U36" s="13">
        <f t="shared" si="8"/>
        <v>1013000</v>
      </c>
      <c r="V36" s="34"/>
      <c r="W36" s="67">
        <f t="shared" si="1"/>
        <v>0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s="19" customFormat="1" ht="22.5" customHeight="1">
      <c r="A37" s="33"/>
      <c r="B37" s="35" t="s">
        <v>37</v>
      </c>
      <c r="D37" s="32" t="s">
        <v>47</v>
      </c>
      <c r="F37" s="13"/>
      <c r="G37" s="13">
        <v>0</v>
      </c>
      <c r="H37" s="13"/>
      <c r="I37" s="13"/>
      <c r="J37" s="13"/>
      <c r="K37" s="13">
        <v>109962283</v>
      </c>
      <c r="L37" s="13"/>
      <c r="M37" s="13">
        <v>0</v>
      </c>
      <c r="N37" s="13"/>
      <c r="O37" s="13"/>
      <c r="P37" s="13">
        <v>354387</v>
      </c>
      <c r="Q37" s="13"/>
      <c r="R37" s="13"/>
      <c r="S37" s="13">
        <v>1689000</v>
      </c>
      <c r="T37" s="13"/>
      <c r="U37" s="13">
        <f t="shared" si="8"/>
        <v>112005670</v>
      </c>
      <c r="V37" s="34"/>
      <c r="W37" s="67">
        <f t="shared" si="1"/>
        <v>110316670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19" customFormat="1" ht="22.5" customHeight="1">
      <c r="A38" s="33"/>
      <c r="B38" s="35" t="s">
        <v>21</v>
      </c>
      <c r="D38" s="32" t="s">
        <v>36</v>
      </c>
      <c r="F38" s="13">
        <v>61547</v>
      </c>
      <c r="G38" s="13">
        <v>0</v>
      </c>
      <c r="H38" s="13">
        <v>0</v>
      </c>
      <c r="I38" s="13">
        <v>0</v>
      </c>
      <c r="J38" s="13">
        <v>452434</v>
      </c>
      <c r="K38" s="13">
        <v>0</v>
      </c>
      <c r="L38" s="13">
        <v>0</v>
      </c>
      <c r="M38" s="13">
        <v>0</v>
      </c>
      <c r="N38" s="13">
        <v>2640901</v>
      </c>
      <c r="O38" s="13">
        <v>0</v>
      </c>
      <c r="P38" s="13">
        <v>1453221</v>
      </c>
      <c r="Q38" s="13">
        <v>176000</v>
      </c>
      <c r="R38" s="13">
        <v>98570</v>
      </c>
      <c r="S38" s="13"/>
      <c r="T38" s="13"/>
      <c r="U38" s="13">
        <f t="shared" si="8"/>
        <v>4882673</v>
      </c>
      <c r="V38" s="34"/>
      <c r="W38" s="67">
        <f t="shared" si="1"/>
        <v>4882673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s="19" customFormat="1" ht="22.5" customHeight="1">
      <c r="A39" s="33"/>
      <c r="B39" s="35" t="s">
        <v>23</v>
      </c>
      <c r="D39" s="32" t="s">
        <v>35</v>
      </c>
      <c r="F39" s="13">
        <v>223797</v>
      </c>
      <c r="G39" s="13">
        <v>0</v>
      </c>
      <c r="H39" s="13">
        <v>347560</v>
      </c>
      <c r="I39" s="13">
        <v>0</v>
      </c>
      <c r="J39" s="13">
        <v>440329</v>
      </c>
      <c r="K39" s="13">
        <v>0</v>
      </c>
      <c r="L39" s="13">
        <v>21500</v>
      </c>
      <c r="M39" s="13">
        <v>43000</v>
      </c>
      <c r="N39" s="13">
        <v>0</v>
      </c>
      <c r="O39" s="13">
        <v>0</v>
      </c>
      <c r="P39" s="13">
        <v>207127033</v>
      </c>
      <c r="Q39" s="13">
        <v>2274214</v>
      </c>
      <c r="R39" s="13">
        <v>85999</v>
      </c>
      <c r="S39" s="13"/>
      <c r="T39" s="13"/>
      <c r="U39" s="13">
        <f t="shared" si="8"/>
        <v>210563432</v>
      </c>
      <c r="V39" s="34"/>
      <c r="W39" s="67">
        <f t="shared" si="1"/>
        <v>210563432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19" customFormat="1" ht="22.5" customHeight="1">
      <c r="A40" s="33"/>
      <c r="B40" s="35" t="s">
        <v>96</v>
      </c>
      <c r="D40" s="32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4"/>
      <c r="W40" s="5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s="19" customFormat="1" ht="22.5" customHeight="1">
      <c r="A41" s="33"/>
      <c r="B41" s="39">
        <v>30</v>
      </c>
      <c r="C41" s="40"/>
      <c r="D41" s="41" t="s">
        <v>100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4"/>
      <c r="W41" s="5">
        <f t="shared" si="1"/>
        <v>0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22.5" customHeight="1">
      <c r="A42" s="3"/>
      <c r="B42" s="39" t="s">
        <v>77</v>
      </c>
      <c r="C42" s="40"/>
      <c r="D42" s="41" t="s">
        <v>15</v>
      </c>
      <c r="E42" s="19"/>
      <c r="F42" s="15">
        <f>SUM(F43:F45)</f>
        <v>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1090968243</v>
      </c>
      <c r="J42" s="15">
        <f t="shared" si="9"/>
        <v>23088737611</v>
      </c>
      <c r="K42" s="15">
        <f t="shared" si="9"/>
        <v>283374747080</v>
      </c>
      <c r="L42" s="15">
        <f t="shared" si="9"/>
        <v>21871503743</v>
      </c>
      <c r="M42" s="15">
        <f t="shared" si="9"/>
        <v>8217161030</v>
      </c>
      <c r="N42" s="15">
        <f t="shared" si="9"/>
        <v>30150000</v>
      </c>
      <c r="O42" s="15">
        <f t="shared" si="9"/>
        <v>26400402199</v>
      </c>
      <c r="P42" s="15">
        <f t="shared" si="9"/>
        <v>0</v>
      </c>
      <c r="Q42" s="15">
        <f>SUM(Q43:Q45)</f>
        <v>143678236075</v>
      </c>
      <c r="R42" s="15">
        <f t="shared" si="9"/>
        <v>677016643</v>
      </c>
      <c r="S42" s="15">
        <f t="shared" si="9"/>
        <v>0</v>
      </c>
      <c r="T42" s="15">
        <f t="shared" si="9"/>
        <v>137252000</v>
      </c>
      <c r="U42" s="61">
        <f t="shared" si="9"/>
        <v>508566174624</v>
      </c>
      <c r="V42" s="2"/>
      <c r="W42" s="5">
        <f t="shared" si="1"/>
        <v>508428922624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3"/>
      <c r="B43" s="35" t="s">
        <v>20</v>
      </c>
      <c r="D43" s="32" t="s">
        <v>42</v>
      </c>
      <c r="F43" s="13">
        <v>0</v>
      </c>
      <c r="G43" s="13"/>
      <c r="H43" s="13"/>
      <c r="I43" s="13">
        <v>0</v>
      </c>
      <c r="J43" s="13">
        <v>597222734</v>
      </c>
      <c r="K43" s="13">
        <v>992891580</v>
      </c>
      <c r="L43" s="13">
        <v>11151776</v>
      </c>
      <c r="M43" s="13">
        <v>89360766</v>
      </c>
      <c r="N43" s="13">
        <v>30150000</v>
      </c>
      <c r="O43" s="13"/>
      <c r="P43" s="13"/>
      <c r="Q43" s="13"/>
      <c r="R43" s="13">
        <v>20000000</v>
      </c>
      <c r="S43" s="13"/>
      <c r="T43" s="13"/>
      <c r="U43" s="13">
        <f aca="true" t="shared" si="10" ref="U43:U49">SUM(F43:T43)</f>
        <v>1740776856</v>
      </c>
      <c r="V43" s="34"/>
      <c r="W43" s="67">
        <f t="shared" si="1"/>
        <v>1740776856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s="19" customFormat="1" ht="22.5" customHeight="1">
      <c r="A44" s="33"/>
      <c r="B44" s="35" t="s">
        <v>39</v>
      </c>
      <c r="D44" s="32" t="s">
        <v>43</v>
      </c>
      <c r="F44" s="13"/>
      <c r="G44" s="13"/>
      <c r="H44" s="13"/>
      <c r="I44" s="13">
        <v>1090968243</v>
      </c>
      <c r="J44" s="13">
        <v>22491514877</v>
      </c>
      <c r="K44" s="13">
        <v>282381855500</v>
      </c>
      <c r="L44" s="13">
        <v>21860351967</v>
      </c>
      <c r="M44" s="13">
        <v>8127800264</v>
      </c>
      <c r="N44" s="13"/>
      <c r="O44" s="13">
        <v>26400402199</v>
      </c>
      <c r="P44" s="13"/>
      <c r="Q44" s="13">
        <v>143678236075</v>
      </c>
      <c r="R44" s="13">
        <v>657016643</v>
      </c>
      <c r="S44" s="13"/>
      <c r="T44" s="13">
        <v>137252000</v>
      </c>
      <c r="U44" s="13">
        <f t="shared" si="10"/>
        <v>506825397768</v>
      </c>
      <c r="V44" s="34"/>
      <c r="W44" s="67">
        <f t="shared" si="1"/>
        <v>506688145768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s="19" customFormat="1" ht="22.5" customHeight="1">
      <c r="A45" s="33"/>
      <c r="B45" s="35" t="s">
        <v>31</v>
      </c>
      <c r="D45" s="32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4"/>
      <c r="W45" s="5">
        <f t="shared" si="1"/>
        <v>0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s="19" customFormat="1" ht="22.5" customHeight="1">
      <c r="A46" s="33"/>
      <c r="B46" s="31" t="s">
        <v>16</v>
      </c>
      <c r="D46" s="32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4"/>
      <c r="W46" s="5">
        <f t="shared" si="1"/>
        <v>0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s="19" customFormat="1" ht="22.5" customHeight="1">
      <c r="A47" s="33"/>
      <c r="B47" s="31" t="s">
        <v>17</v>
      </c>
      <c r="D47" s="32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194927234690</v>
      </c>
      <c r="R47" s="13"/>
      <c r="S47" s="13"/>
      <c r="T47" s="13"/>
      <c r="U47" s="13">
        <f>SUM(F47:T47)</f>
        <v>194927234690</v>
      </c>
      <c r="V47" s="34"/>
      <c r="W47" s="67">
        <f t="shared" si="1"/>
        <v>194927234690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s="19" customFormat="1" ht="22.5" customHeight="1">
      <c r="A48" s="33"/>
      <c r="B48" s="31" t="s">
        <v>78</v>
      </c>
      <c r="D48" s="32" t="s">
        <v>41</v>
      </c>
      <c r="F48" s="13">
        <v>61969622</v>
      </c>
      <c r="G48" s="13">
        <v>104048228</v>
      </c>
      <c r="H48" s="13">
        <v>90649578</v>
      </c>
      <c r="I48" s="13">
        <v>2034515500</v>
      </c>
      <c r="J48" s="13">
        <v>22268674750</v>
      </c>
      <c r="K48" s="13">
        <v>109225141105</v>
      </c>
      <c r="L48" s="13">
        <v>5774487130</v>
      </c>
      <c r="M48" s="13">
        <v>3135832367</v>
      </c>
      <c r="N48" s="13">
        <v>38105034</v>
      </c>
      <c r="O48" s="13">
        <v>11573958963</v>
      </c>
      <c r="P48" s="13">
        <v>1033662423</v>
      </c>
      <c r="Q48" s="13">
        <v>20002525145</v>
      </c>
      <c r="R48" s="13">
        <v>682096867</v>
      </c>
      <c r="S48" s="13">
        <v>64677000</v>
      </c>
      <c r="T48" s="13">
        <v>922458000</v>
      </c>
      <c r="U48" s="13">
        <f t="shared" si="10"/>
        <v>177012801712</v>
      </c>
      <c r="V48" s="34"/>
      <c r="W48" s="67">
        <f t="shared" si="1"/>
        <v>176025666712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s="19" customFormat="1" ht="22.5" customHeight="1">
      <c r="A49" s="33"/>
      <c r="B49" s="39" t="s">
        <v>79</v>
      </c>
      <c r="C49" s="40"/>
      <c r="D49" s="41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85710000</v>
      </c>
      <c r="T49" s="15"/>
      <c r="U49" s="15">
        <f t="shared" si="10"/>
        <v>85710000</v>
      </c>
      <c r="V49" s="34"/>
      <c r="W49" s="5">
        <f t="shared" si="1"/>
        <v>0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11614000</v>
      </c>
      <c r="T51" s="11">
        <f>+T9-T25</f>
        <v>-93313000</v>
      </c>
      <c r="U51" s="4">
        <f>+U9-U25</f>
        <v>-156509942523</v>
      </c>
      <c r="V51" s="4">
        <f>+V9-V25</f>
        <v>0</v>
      </c>
      <c r="W51" s="4">
        <f>+W9-W25</f>
        <v>-156428243523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2022-06-20T21:00:04Z</cp:lastPrinted>
  <dcterms:created xsi:type="dcterms:W3CDTF">1998-06-30T14:14:38Z</dcterms:created>
  <dcterms:modified xsi:type="dcterms:W3CDTF">2022-06-23T20:37:04Z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204.000000000000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/InformaciondePresupuestoMOP/balancefinancieromop/Documents/2022/Balance_mayo_2022_fet_covid.xls</vt:lpwstr>
  </property>
  <property fmtid="{D5CDD505-2E9C-101B-9397-08002B2CF9AE}" pid="8" name="Titulo del Balan">
    <vt:lpwstr/>
  </property>
  <property fmtid="{D5CDD505-2E9C-101B-9397-08002B2CF9AE}" pid="9" name="A">
    <vt:lpwstr>2022</vt:lpwstr>
  </property>
</Properties>
</file>