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55" tabRatio="603" activeTab="0"/>
  </bookViews>
  <sheets>
    <sheet name="VIGENTE FET" sheetId="1" r:id="rId1"/>
    <sheet name="EJECUTADO FET" sheetId="2" r:id="rId2"/>
    <sheet name="gráficos" sheetId="3" r:id="rId3"/>
    <sheet name="EJEC NO IMPRIMIR" sheetId="4" state="hidden" r:id="rId4"/>
  </sheets>
  <definedNames>
    <definedName name="A_impresión_IM" localSheetId="3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3">'EJEC NO IMPRIMIR'!$A$2:$U$49</definedName>
    <definedName name="_xlnm.Print_Area" localSheetId="1">'EJECUTADO FET'!$A$2:$U$32</definedName>
    <definedName name="_xlnm.Print_Area" localSheetId="0">'VIGENTE FET'!$A$2:$U$29</definedName>
    <definedName name="INICIAL" localSheetId="3">#REF!</definedName>
    <definedName name="INICIAL" localSheetId="1">#REF!</definedName>
    <definedName name="INICIAL" localSheetId="0">#REF!</definedName>
    <definedName name="INICIAL">#REF!</definedName>
    <definedName name="_xlnm.Print_Titles" localSheetId="3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3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3">#REF!</definedName>
    <definedName name="TRAMI" localSheetId="1">#REF!</definedName>
    <definedName name="TRAMI" localSheetId="0">#REF!</definedName>
    <definedName name="TRAMI">#REF!</definedName>
    <definedName name="VIGENTE" localSheetId="3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<sst xmlns="http://schemas.openxmlformats.org/spreadsheetml/2006/main" count="307" uniqueCount="128">
  <si>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</si>
  <si>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</si>
  <si>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</si>
  <si>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</si>
  <si>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</si>
  <si>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</si>
  <si>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</si>
  <si>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</si>
  <si>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</si>
  <si>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</si>
  <si>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</si>
  <si>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</si>
  <si>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</si>
  <si>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</si>
  <si>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</si>
  <si>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</si>
  <si>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</si>
  <si>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</si>
  <si>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</si>
  <si>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</si>
  <si>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</si>
  <si>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</si>
  <si>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</si>
  <si>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</si>
  <si>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</si>
  <si>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</si>
  <si>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</si>
  <si>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</si>
  <si>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</si>
  <si>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</si>
  <si>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</si>
  <si>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</si>
  <si>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</si>
  <si>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</si>
  <si>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</si>
  <si>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</si>
  <si>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</si>
  <si>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</si>
  <si>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</si>
  <si>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</si>
  <si>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</si>
  <si>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</si>
  <si>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</si>
  <si>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</si>
  <si>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</si>
  <si>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</si>
  <si>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</si>
  <si>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</si>
  <si>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</si>
  <si>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</si>
  <si>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</si>
  <si>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</si>
  <si>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</si>
  <si>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</si>
  <si>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</si>
  <si>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</si>
  <si>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</si>
  <si>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</si>
  <si>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</si>
  <si>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</si>
  <si>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</si>
  <si>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</si>
  <si>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</si>
  <si>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</si>
  <si>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</si>
  <si>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</si>
  <si>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</si>
  <si>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</si>
  <si>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</si>
  <si>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</si>
  <si>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</si>
  <si>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</si>
  <si>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</si>
  <si>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</si>
  <si>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</si>
  <si>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</si>
  <si>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</si>
  <si>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</si>
  <si>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</si>
  <si>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</si>
  <si>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</si>
  <si>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</si>
  <si>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</si>
  <si>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</si>
  <si>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</si>
  <si>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</si>
  <si>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</si>
  <si>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</si>
  <si>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</si>
  <si>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</si>
  <si>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</si>
  <si>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</si>
  <si>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</si>
  <si>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</si>
  <si>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</si>
  <si>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</si>
  <si>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</si>
  <si>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</si>
  <si>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</si>
  <si>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</si>
  <si>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</si>
  <si>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</si>
  <si>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</si>
  <si>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</si>
  <si>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</si>
  <si>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</si>
  <si>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</si>
  <si>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</si>
  <si>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</si>
  <si>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</si>
  <si>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</si>
  <si>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</si>
  <si>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</si>
  <si>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</si>
  <si>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</si>
  <si>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</si>
  <si>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</si>
  <si>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</si>
  <si>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EJECUTADO MOP 2022 AL MES DE AGOSTO</t>
  </si>
  <si>
    <t>PRESUPUESTO EJECUTADO MOP 2022 AL MES DE AGOSTO (FONDOS FET)</t>
  </si>
  <si>
    <t>PRESUPUESTO VIGENTE MOP 2022 AL MES DE AGOSTO (FONDOS FET)</t>
  </si>
  <si>
    <t>Servicio</t>
  </si>
  <si>
    <t>Presupuesto Vigente (M$)</t>
  </si>
  <si>
    <t>Ejecutado (M$)</t>
  </si>
  <si>
    <t>Subtítulo</t>
  </si>
  <si>
    <t>Descripción Subtítulo</t>
  </si>
  <si>
    <t>Total</t>
  </si>
  <si>
    <t>% Ejecución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</si>
</sst>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64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b/>
      <sz val="6"/>
      <color indexed="63"/>
      <name val="Calibri"/>
      <family val="0"/>
    </font>
    <font>
      <b/>
      <sz val="7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32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3" xfId="0" applyFont="1" applyFill="1" applyBorder="1" applyAlignment="1">
      <alignment horizontal="center"/>
    </xf>
    <xf numFmtId="165" fontId="62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5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62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165" fontId="4" fillId="35" borderId="13" xfId="0" applyFont="1" applyFill="1" applyBorder="1" applyAlignment="1">
      <alignment horizontal="center"/>
    </xf>
    <xf numFmtId="37" fontId="4" fillId="35" borderId="11" xfId="0" applyNumberFormat="1" applyFont="1" applyFill="1" applyBorder="1" applyAlignment="1" applyProtection="1" quotePrefix="1">
      <alignment horizontal="center"/>
      <protection/>
    </xf>
    <xf numFmtId="3" fontId="3" fillId="35" borderId="24" xfId="0" applyNumberFormat="1" applyFont="1" applyFill="1" applyBorder="1" applyAlignment="1" applyProtection="1">
      <alignment vertical="center"/>
      <protection/>
    </xf>
    <xf numFmtId="165" fontId="32" fillId="0" borderId="0" xfId="0" applyFont="1" applyAlignment="1">
      <alignment/>
    </xf>
    <xf numFmtId="165" fontId="32" fillId="0" borderId="0" xfId="0" applyFont="1" applyFill="1" applyAlignment="1">
      <alignment/>
    </xf>
    <xf numFmtId="3" fontId="32" fillId="0" borderId="0" xfId="0" applyNumberFormat="1" applyFont="1" applyFill="1" applyAlignment="1" applyProtection="1">
      <alignment/>
      <protection/>
    </xf>
    <xf numFmtId="3" fontId="32" fillId="0" borderId="0" xfId="0" applyNumberFormat="1" applyFont="1" applyAlignment="1" applyProtection="1">
      <alignment/>
      <protection/>
    </xf>
    <xf numFmtId="165" fontId="33" fillId="0" borderId="10" xfId="0" applyFont="1" applyFill="1" applyBorder="1" applyAlignment="1">
      <alignment vertical="center"/>
    </xf>
    <xf numFmtId="37" fontId="33" fillId="0" borderId="21" xfId="0" applyNumberFormat="1" applyFont="1" applyFill="1" applyBorder="1" applyAlignment="1" applyProtection="1">
      <alignment horizontal="left" vertical="center"/>
      <protection/>
    </xf>
    <xf numFmtId="165" fontId="33" fillId="0" borderId="22" xfId="0" applyFont="1" applyFill="1" applyBorder="1" applyAlignment="1">
      <alignment vertical="center"/>
    </xf>
    <xf numFmtId="37" fontId="33" fillId="0" borderId="23" xfId="0" applyNumberFormat="1" applyFont="1" applyFill="1" applyBorder="1" applyAlignment="1" applyProtection="1">
      <alignment horizontal="center" vertical="center"/>
      <protection/>
    </xf>
    <xf numFmtId="165" fontId="33" fillId="0" borderId="0" xfId="0" applyFont="1" applyFill="1" applyBorder="1" applyAlignment="1">
      <alignment vertical="center"/>
    </xf>
    <xf numFmtId="3" fontId="33" fillId="0" borderId="24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65" fontId="7" fillId="0" borderId="0" xfId="0" applyFont="1" applyFill="1" applyAlignment="1">
      <alignment vertical="center"/>
    </xf>
    <xf numFmtId="165" fontId="33" fillId="0" borderId="21" xfId="0" applyFont="1" applyFill="1" applyBorder="1" applyAlignment="1">
      <alignment vertical="center"/>
    </xf>
    <xf numFmtId="37" fontId="7" fillId="0" borderId="24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165" fontId="32" fillId="0" borderId="0" xfId="0" applyFont="1" applyFill="1" applyAlignment="1">
      <alignment vertical="center"/>
    </xf>
    <xf numFmtId="165" fontId="63" fillId="0" borderId="0" xfId="0" applyFont="1" applyFill="1" applyAlignment="1">
      <alignment vertical="center"/>
    </xf>
    <xf numFmtId="165" fontId="32" fillId="0" borderId="0" xfId="0" applyFont="1" applyAlignment="1">
      <alignment vertical="center"/>
    </xf>
    <xf numFmtId="165" fontId="35" fillId="0" borderId="0" xfId="0" applyFont="1" applyFill="1" applyAlignment="1" applyProtection="1">
      <alignment horizontal="left" vertical="center"/>
      <protection/>
    </xf>
    <xf numFmtId="165" fontId="35" fillId="0" borderId="0" xfId="0" applyFont="1" applyFill="1" applyAlignment="1">
      <alignment vertical="center"/>
    </xf>
    <xf numFmtId="165" fontId="35" fillId="0" borderId="0" xfId="0" applyFont="1" applyAlignment="1">
      <alignment vertical="center"/>
    </xf>
    <xf numFmtId="37" fontId="35" fillId="0" borderId="0" xfId="0" applyNumberFormat="1" applyFont="1" applyFill="1" applyAlignment="1" applyProtection="1">
      <alignment horizontal="left" vertical="center"/>
      <protection/>
    </xf>
    <xf numFmtId="37" fontId="32" fillId="0" borderId="0" xfId="0" applyNumberFormat="1" applyFont="1" applyFill="1" applyAlignment="1" applyProtection="1">
      <alignment horizontal="left" vertical="center"/>
      <protection/>
    </xf>
    <xf numFmtId="165" fontId="32" fillId="0" borderId="0" xfId="0" applyFont="1" applyFill="1" applyAlignment="1" applyProtection="1">
      <alignment horizontal="left" vertical="center"/>
      <protection/>
    </xf>
    <xf numFmtId="165" fontId="32" fillId="0" borderId="0" xfId="0" applyFont="1" applyFill="1" applyBorder="1" applyAlignment="1">
      <alignment vertical="center"/>
    </xf>
    <xf numFmtId="165" fontId="32" fillId="0" borderId="13" xfId="0" applyFont="1" applyFill="1" applyBorder="1" applyAlignment="1">
      <alignment horizontal="center" vertical="center"/>
    </xf>
    <xf numFmtId="165" fontId="36" fillId="0" borderId="13" xfId="0" applyFont="1" applyFill="1" applyBorder="1" applyAlignment="1">
      <alignment horizontal="center" vertical="center"/>
    </xf>
    <xf numFmtId="166" fontId="35" fillId="0" borderId="0" xfId="0" applyNumberFormat="1" applyFont="1" applyFill="1" applyAlignment="1" applyProtection="1">
      <alignment vertical="center"/>
      <protection/>
    </xf>
    <xf numFmtId="37" fontId="32" fillId="0" borderId="11" xfId="0" applyNumberFormat="1" applyFont="1" applyFill="1" applyBorder="1" applyAlignment="1" applyProtection="1" quotePrefix="1">
      <alignment horizontal="center" vertical="center"/>
      <protection/>
    </xf>
    <xf numFmtId="37" fontId="36" fillId="0" borderId="11" xfId="0" applyNumberFormat="1" applyFont="1" applyFill="1" applyBorder="1" applyAlignment="1" applyProtection="1">
      <alignment horizontal="center" vertical="center"/>
      <protection/>
    </xf>
    <xf numFmtId="37" fontId="32" fillId="0" borderId="14" xfId="0" applyNumberFormat="1" applyFont="1" applyFill="1" applyBorder="1" applyAlignment="1" applyProtection="1" quotePrefix="1">
      <alignment horizontal="center" vertical="center"/>
      <protection/>
    </xf>
    <xf numFmtId="37" fontId="32" fillId="0" borderId="10" xfId="0" applyNumberFormat="1" applyFont="1" applyFill="1" applyBorder="1" applyAlignment="1" applyProtection="1">
      <alignment horizontal="left" vertical="center"/>
      <protection/>
    </xf>
    <xf numFmtId="3" fontId="37" fillId="0" borderId="12" xfId="0" applyNumberFormat="1" applyFont="1" applyFill="1" applyBorder="1" applyAlignment="1" applyProtection="1">
      <alignment vertical="center"/>
      <protection/>
    </xf>
    <xf numFmtId="3" fontId="37" fillId="0" borderId="13" xfId="0" applyNumberFormat="1" applyFont="1" applyFill="1" applyBorder="1" applyAlignment="1" applyProtection="1">
      <alignment vertical="center"/>
      <protection/>
    </xf>
    <xf numFmtId="165" fontId="32" fillId="0" borderId="10" xfId="0" applyFont="1" applyFill="1" applyBorder="1" applyAlignment="1" applyProtection="1">
      <alignment horizontal="left" vertical="center"/>
      <protection/>
    </xf>
    <xf numFmtId="3" fontId="37" fillId="0" borderId="11" xfId="0" applyNumberFormat="1" applyFont="1" applyFill="1" applyBorder="1" applyAlignment="1" applyProtection="1">
      <alignment vertical="center"/>
      <protection/>
    </xf>
    <xf numFmtId="37" fontId="32" fillId="0" borderId="19" xfId="0" applyNumberFormat="1" applyFont="1" applyFill="1" applyBorder="1" applyAlignment="1" applyProtection="1" quotePrefix="1">
      <alignment horizontal="right" vertical="center"/>
      <protection/>
    </xf>
    <xf numFmtId="165" fontId="32" fillId="0" borderId="18" xfId="0" applyFont="1" applyFill="1" applyBorder="1" applyAlignment="1">
      <alignment vertical="center"/>
    </xf>
    <xf numFmtId="37" fontId="32" fillId="0" borderId="20" xfId="0" applyNumberFormat="1" applyFont="1" applyFill="1" applyBorder="1" applyAlignment="1" applyProtection="1">
      <alignment horizontal="left" vertical="center"/>
      <protection/>
    </xf>
    <xf numFmtId="37" fontId="32" fillId="0" borderId="14" xfId="0" applyNumberFormat="1" applyFont="1" applyFill="1" applyBorder="1" applyAlignment="1" applyProtection="1" quotePrefix="1">
      <alignment horizontal="right" vertical="center"/>
      <protection/>
    </xf>
    <xf numFmtId="37" fontId="32" fillId="0" borderId="15" xfId="0" applyNumberFormat="1" applyFont="1" applyFill="1" applyBorder="1" applyAlignment="1" applyProtection="1" quotePrefix="1">
      <alignment horizontal="center" vertical="center"/>
      <protection/>
    </xf>
    <xf numFmtId="165" fontId="32" fillId="0" borderId="16" xfId="0" applyFont="1" applyFill="1" applyBorder="1" applyAlignment="1">
      <alignment vertical="center"/>
    </xf>
    <xf numFmtId="37" fontId="32" fillId="0" borderId="17" xfId="0" applyNumberFormat="1" applyFont="1" applyFill="1" applyBorder="1" applyAlignment="1" applyProtection="1">
      <alignment horizontal="left" vertical="center"/>
      <protection/>
    </xf>
    <xf numFmtId="3" fontId="32" fillId="0" borderId="0" xfId="0" applyNumberFormat="1" applyFont="1" applyFill="1" applyAlignment="1" applyProtection="1">
      <alignment vertical="center"/>
      <protection/>
    </xf>
    <xf numFmtId="3" fontId="32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64" fontId="32" fillId="0" borderId="0" xfId="66" applyFont="1" applyFill="1" applyAlignment="1">
      <alignment vertical="center"/>
    </xf>
    <xf numFmtId="165" fontId="32" fillId="0" borderId="13" xfId="0" applyFont="1" applyFill="1" applyBorder="1" applyAlignment="1">
      <alignment horizontal="center" vertical="center" wrapText="1"/>
    </xf>
    <xf numFmtId="165" fontId="4" fillId="0" borderId="0" xfId="0" applyFont="1" applyAlignment="1">
      <alignment vertical="center"/>
    </xf>
    <xf numFmtId="165" fontId="32" fillId="0" borderId="1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165" fontId="32" fillId="0" borderId="10" xfId="0" applyFont="1" applyBorder="1" applyAlignment="1">
      <alignment vertical="center"/>
    </xf>
    <xf numFmtId="3" fontId="37" fillId="0" borderId="11" xfId="0" applyNumberFormat="1" applyFont="1" applyBorder="1" applyAlignment="1" applyProtection="1">
      <alignment vertical="center"/>
      <protection/>
    </xf>
    <xf numFmtId="165" fontId="38" fillId="0" borderId="24" xfId="0" applyFont="1" applyBorder="1" applyAlignment="1">
      <alignment/>
    </xf>
    <xf numFmtId="165" fontId="39" fillId="0" borderId="24" xfId="0" applyFont="1" applyBorder="1" applyAlignment="1">
      <alignment/>
    </xf>
    <xf numFmtId="3" fontId="38" fillId="0" borderId="24" xfId="0" applyNumberFormat="1" applyFont="1" applyBorder="1" applyAlignment="1">
      <alignment/>
    </xf>
    <xf numFmtId="37" fontId="40" fillId="0" borderId="24" xfId="0" applyNumberFormat="1" applyFont="1" applyFill="1" applyBorder="1" applyAlignment="1" applyProtection="1" quotePrefix="1">
      <alignment horizontal="center" vertical="center"/>
      <protection/>
    </xf>
    <xf numFmtId="37" fontId="40" fillId="0" borderId="24" xfId="0" applyNumberFormat="1" applyFont="1" applyFill="1" applyBorder="1" applyAlignment="1" applyProtection="1">
      <alignment horizontal="left" vertical="center"/>
      <protection/>
    </xf>
    <xf numFmtId="165" fontId="40" fillId="0" borderId="24" xfId="0" applyFont="1" applyFill="1" applyBorder="1" applyAlignment="1" applyProtection="1">
      <alignment horizontal="left" vertical="center"/>
      <protection/>
    </xf>
    <xf numFmtId="165" fontId="39" fillId="0" borderId="24" xfId="0" applyFont="1" applyBorder="1" applyAlignment="1">
      <alignment horizontal="center"/>
    </xf>
    <xf numFmtId="165" fontId="41" fillId="0" borderId="24" xfId="0" applyFont="1" applyBorder="1" applyAlignment="1">
      <alignment horizontal="center"/>
    </xf>
    <xf numFmtId="3" fontId="39" fillId="0" borderId="24" xfId="0" applyNumberFormat="1" applyFont="1" applyBorder="1" applyAlignment="1">
      <alignment/>
    </xf>
    <xf numFmtId="9" fontId="38" fillId="0" borderId="24" xfId="76" applyFont="1" applyBorder="1" applyAlignment="1">
      <alignment horizontal="center"/>
    </xf>
    <xf numFmtId="9" fontId="39" fillId="0" borderId="24" xfId="76" applyFont="1" applyBorder="1" applyAlignment="1">
      <alignment horizontal="center"/>
    </xf>
    <xf numFmtId="165" fontId="39" fillId="0" borderId="24" xfId="0" applyFont="1" applyFill="1" applyBorder="1" applyAlignment="1">
      <alignment horizontal="center"/>
    </xf>
    <xf numFmtId="165" fontId="0" fillId="0" borderId="24" xfId="0" applyBorder="1" applyAlignment="1">
      <alignment/>
    </xf>
    <xf numFmtId="165" fontId="33" fillId="0" borderId="0" xfId="0" applyFont="1" applyFill="1" applyAlignment="1">
      <alignment horizontal="center" vertical="center"/>
    </xf>
    <xf numFmtId="165" fontId="35" fillId="0" borderId="0" xfId="0" applyFont="1" applyFill="1" applyAlignment="1">
      <alignment horizontal="center" vertical="center"/>
    </xf>
    <xf numFmtId="165" fontId="32" fillId="0" borderId="0" xfId="0" applyFont="1" applyFill="1" applyAlignment="1">
      <alignment horizontal="center" vertical="center"/>
    </xf>
    <xf numFmtId="165" fontId="62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% de Ejecución por Servicio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525"/>
          <c:w val="0.983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gráficos!$D$1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gráficos!$A$2:$A$17</c:f>
              <c:strCache/>
            </c:strRef>
          </c:cat>
          <c:val>
            <c:numRef>
              <c:f>gráficos!$D$2:$D$17</c:f>
              <c:numCache/>
            </c:numRef>
          </c:val>
        </c:ser>
        <c:overlap val="-27"/>
        <c:gapWidth val="219"/>
        <c:axId val="22016236"/>
        <c:axId val="63928397"/>
      </c:barChart>
      <c:catAx>
        <c:axId val="22016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424242"/>
                </a:solidFill>
              </a:defRPr>
            </a:pPr>
          </a:p>
        </c:txPr>
        <c:crossAx val="63928397"/>
        <c:crosses val="autoZero"/>
        <c:auto val="1"/>
        <c:lblOffset val="100"/>
        <c:tickLblSkip val="1"/>
        <c:noMultiLvlLbl val="0"/>
      </c:catAx>
      <c:valAx>
        <c:axId val="6392839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016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% de Ejecución por Subtítulo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95"/>
          <c:w val="0.983"/>
          <c:h val="0.9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gráficos!$E$21</c:f>
              <c:strCache>
                <c:ptCount val="1"/>
                <c:pt idx="0">
                  <c:v>% Ejecución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gráficos!$A$22:$B$28</c:f>
              <c:multiLvlStrCache/>
            </c:multiLvlStrRef>
          </c:cat>
          <c:val>
            <c:numRef>
              <c:f>gráficos!$E$22:$E$28</c:f>
              <c:numCache/>
            </c:numRef>
          </c:val>
        </c:ser>
        <c:overlap val="-27"/>
        <c:gapWidth val="219"/>
        <c:axId val="38484662"/>
        <c:axId val="10817639"/>
      </c:barChart>
      <c:catAx>
        <c:axId val="38484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424242"/>
                </a:solidFill>
              </a:defRPr>
            </a:pPr>
          </a:p>
        </c:txPr>
        <c:crossAx val="10817639"/>
        <c:crosses val="autoZero"/>
        <c:auto val="1"/>
        <c:lblOffset val="100"/>
        <c:tickLblSkip val="1"/>
        <c:noMultiLvlLbl val="0"/>
      </c:catAx>
      <c:valAx>
        <c:axId val="1081763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484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142875</xdr:rowOff>
    </xdr:from>
    <xdr:to>
      <xdr:col>13</xdr:col>
      <xdr:colOff>762000</xdr:colOff>
      <xdr:row>15</xdr:row>
      <xdr:rowOff>133350</xdr:rowOff>
    </xdr:to>
    <xdr:graphicFrame>
      <xdr:nvGraphicFramePr>
        <xdr:cNvPr id="1" name="Gráfico 1"/>
        <xdr:cNvGraphicFramePr/>
      </xdr:nvGraphicFramePr>
      <xdr:xfrm>
        <a:off x="5838825" y="142875"/>
        <a:ext cx="7334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16</xdr:row>
      <xdr:rowOff>114300</xdr:rowOff>
    </xdr:from>
    <xdr:to>
      <xdr:col>13</xdr:col>
      <xdr:colOff>752475</xdr:colOff>
      <xdr:row>36</xdr:row>
      <xdr:rowOff>9525</xdr:rowOff>
    </xdr:to>
    <xdr:graphicFrame>
      <xdr:nvGraphicFramePr>
        <xdr:cNvPr id="2" name="Gráfico 4"/>
        <xdr:cNvGraphicFramePr/>
      </xdr:nvGraphicFramePr>
      <xdr:xfrm>
        <a:off x="5829300" y="3162300"/>
        <a:ext cx="73342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60" zoomScaleNormal="60" zoomScalePageLayoutView="0" workbookViewId="0" topLeftCell="A1">
      <selection activeCell="U14" sqref="U14:U29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9.50390625" style="16" customWidth="1"/>
    <col min="5" max="5" width="1.4921875" style="16" customWidth="1"/>
    <col min="6" max="20" width="13.50390625" style="16" customWidth="1"/>
    <col min="21" max="21" width="17.50390625" style="1" customWidth="1"/>
    <col min="22" max="22" width="2.50390625" style="1" hidden="1" customWidth="1"/>
    <col min="23" max="23" width="18.375" style="1" hidden="1" customWidth="1"/>
    <col min="24" max="24" width="0.875" style="16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:21" ht="18" customHeight="1">
      <c r="A1" s="7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7"/>
      <c r="Q1" s="77"/>
      <c r="R1" s="77"/>
      <c r="S1" s="77"/>
      <c r="T1" s="77"/>
      <c r="U1" s="79"/>
    </row>
    <row r="2" spans="1:21" ht="18" customHeight="1">
      <c r="A2" s="79"/>
      <c r="B2" s="80"/>
      <c r="C2" s="77"/>
      <c r="D2" s="77"/>
      <c r="E2" s="77"/>
      <c r="F2" s="77"/>
      <c r="G2" s="77"/>
      <c r="H2" s="77"/>
      <c r="I2" s="77"/>
      <c r="J2" s="128" t="s">
        <v>120</v>
      </c>
      <c r="K2" s="128"/>
      <c r="L2" s="128"/>
      <c r="M2" s="128"/>
      <c r="N2" s="128"/>
      <c r="O2" s="128"/>
      <c r="P2" s="77"/>
      <c r="Q2" s="77"/>
      <c r="R2" s="77"/>
      <c r="S2" s="77"/>
      <c r="T2" s="77"/>
      <c r="U2" s="79"/>
    </row>
    <row r="3" spans="1:21" ht="18" customHeight="1">
      <c r="A3" s="79"/>
      <c r="B3" s="80"/>
      <c r="C3" s="77"/>
      <c r="D3" s="77"/>
      <c r="E3" s="77"/>
      <c r="F3" s="81"/>
      <c r="G3" s="81"/>
      <c r="H3" s="81"/>
      <c r="I3" s="81"/>
      <c r="J3" s="129" t="s">
        <v>117</v>
      </c>
      <c r="K3" s="129"/>
      <c r="L3" s="129"/>
      <c r="M3" s="129"/>
      <c r="N3" s="129"/>
      <c r="O3" s="129"/>
      <c r="P3" s="81"/>
      <c r="Q3" s="81"/>
      <c r="R3" s="81"/>
      <c r="S3" s="81"/>
      <c r="T3" s="81"/>
      <c r="U3" s="82"/>
    </row>
    <row r="4" spans="1:26" ht="18" customHeight="1">
      <c r="A4" s="79"/>
      <c r="B4" s="8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78"/>
      <c r="U4" s="78"/>
      <c r="V4" s="16"/>
      <c r="W4" s="16"/>
      <c r="Y4" s="16"/>
      <c r="Z4" s="16"/>
    </row>
    <row r="5" spans="1:26" ht="18" customHeight="1">
      <c r="A5" s="79"/>
      <c r="B5" s="8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  <c r="T5" s="78"/>
      <c r="U5" s="78"/>
      <c r="V5" s="16"/>
      <c r="W5" s="16"/>
      <c r="Y5" s="16"/>
      <c r="Z5" s="16"/>
    </row>
    <row r="6" spans="1:21" s="16" customFormat="1" ht="18" customHeight="1">
      <c r="A6" s="77"/>
      <c r="B6" s="84"/>
      <c r="C6" s="77"/>
      <c r="D6" s="77"/>
      <c r="E6" s="7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77"/>
      <c r="T6" s="77"/>
      <c r="U6" s="77"/>
    </row>
    <row r="7" spans="1:23" s="16" customFormat="1" ht="39" customHeight="1">
      <c r="A7" s="77"/>
      <c r="B7" s="85"/>
      <c r="C7" s="77"/>
      <c r="D7" s="77"/>
      <c r="E7" s="86"/>
      <c r="F7" s="87" t="s">
        <v>53</v>
      </c>
      <c r="G7" s="87" t="s">
        <v>54</v>
      </c>
      <c r="H7" s="87" t="s">
        <v>55</v>
      </c>
      <c r="I7" s="87" t="s">
        <v>65</v>
      </c>
      <c r="J7" s="87" t="s">
        <v>66</v>
      </c>
      <c r="K7" s="87" t="s">
        <v>56</v>
      </c>
      <c r="L7" s="87" t="s">
        <v>57</v>
      </c>
      <c r="M7" s="87" t="s">
        <v>58</v>
      </c>
      <c r="N7" s="87" t="s">
        <v>60</v>
      </c>
      <c r="O7" s="87" t="s">
        <v>80</v>
      </c>
      <c r="P7" s="87" t="s">
        <v>61</v>
      </c>
      <c r="Q7" s="109" t="s">
        <v>103</v>
      </c>
      <c r="R7" s="87" t="s">
        <v>62</v>
      </c>
      <c r="S7" s="87" t="s">
        <v>63</v>
      </c>
      <c r="T7" s="87" t="s">
        <v>49</v>
      </c>
      <c r="U7" s="88" t="s">
        <v>50</v>
      </c>
      <c r="W7" s="16" t="s">
        <v>69</v>
      </c>
    </row>
    <row r="8" spans="1:23" s="16" customFormat="1" ht="18" customHeight="1">
      <c r="A8" s="77"/>
      <c r="B8" s="89"/>
      <c r="C8" s="77"/>
      <c r="D8" s="77"/>
      <c r="E8" s="86"/>
      <c r="F8" s="90" t="s">
        <v>104</v>
      </c>
      <c r="G8" s="90" t="s">
        <v>105</v>
      </c>
      <c r="H8" s="90" t="s">
        <v>106</v>
      </c>
      <c r="I8" s="90" t="s">
        <v>107</v>
      </c>
      <c r="J8" s="90" t="s">
        <v>108</v>
      </c>
      <c r="K8" s="90" t="s">
        <v>109</v>
      </c>
      <c r="L8" s="90" t="s">
        <v>110</v>
      </c>
      <c r="M8" s="90" t="s">
        <v>111</v>
      </c>
      <c r="N8" s="90" t="s">
        <v>112</v>
      </c>
      <c r="O8" s="90" t="s">
        <v>113</v>
      </c>
      <c r="P8" s="90" t="s">
        <v>114</v>
      </c>
      <c r="Q8" s="90" t="s">
        <v>115</v>
      </c>
      <c r="R8" s="90" t="s">
        <v>116</v>
      </c>
      <c r="S8" s="90" t="s">
        <v>93</v>
      </c>
      <c r="T8" s="90" t="s">
        <v>94</v>
      </c>
      <c r="U8" s="91" t="s">
        <v>64</v>
      </c>
      <c r="W8" s="16" t="s">
        <v>70</v>
      </c>
    </row>
    <row r="9" spans="1:34" s="73" customFormat="1" ht="24.75" customHeight="1">
      <c r="A9" s="64"/>
      <c r="B9" s="65" t="s">
        <v>0</v>
      </c>
      <c r="C9" s="66"/>
      <c r="D9" s="67" t="s">
        <v>1</v>
      </c>
      <c r="E9" s="68"/>
      <c r="F9" s="69">
        <f>+SUM(F11:F12)</f>
        <v>424294</v>
      </c>
      <c r="G9" s="69">
        <f aca="true" t="shared" si="0" ref="G9:T9">+SUM(G11:G12)</f>
        <v>213494</v>
      </c>
      <c r="H9" s="69">
        <f t="shared" si="0"/>
        <v>240634</v>
      </c>
      <c r="I9" s="69">
        <f t="shared" si="0"/>
        <v>5799386</v>
      </c>
      <c r="J9" s="69">
        <f t="shared" si="0"/>
        <v>132181560</v>
      </c>
      <c r="K9" s="69">
        <f t="shared" si="0"/>
        <v>634168633</v>
      </c>
      <c r="L9" s="69">
        <f t="shared" si="0"/>
        <v>24595843</v>
      </c>
      <c r="M9" s="69">
        <f t="shared" si="0"/>
        <v>63286684</v>
      </c>
      <c r="N9" s="69">
        <f t="shared" si="0"/>
        <v>181282</v>
      </c>
      <c r="O9" s="69">
        <f t="shared" si="0"/>
        <v>144434399</v>
      </c>
      <c r="P9" s="69">
        <f t="shared" si="0"/>
        <v>299117</v>
      </c>
      <c r="Q9" s="69">
        <f t="shared" si="0"/>
        <v>11877880</v>
      </c>
      <c r="R9" s="69">
        <f t="shared" si="0"/>
        <v>14306947</v>
      </c>
      <c r="S9" s="69">
        <f t="shared" si="0"/>
        <v>0</v>
      </c>
      <c r="T9" s="69">
        <f t="shared" si="0"/>
        <v>0</v>
      </c>
      <c r="U9" s="69">
        <f>SUM(U11,U12)</f>
        <v>1032010153</v>
      </c>
      <c r="V9" s="70"/>
      <c r="W9" s="71" t="e">
        <f>SUM(#REF!,#REF!,#REF!,#REF!,#REF!,#REF!,#REF!,W10,W11,W12,#REF!)</f>
        <v>#REF!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4" s="18" customFormat="1" ht="22.5" customHeight="1">
      <c r="A10" s="111"/>
      <c r="B10" s="92"/>
      <c r="C10" s="86"/>
      <c r="D10" s="93"/>
      <c r="E10" s="86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>
        <f>SUM(F10:T10)</f>
        <v>0</v>
      </c>
      <c r="V10" s="26"/>
      <c r="W10" s="5">
        <f aca="true" t="shared" si="1" ref="W10:W29">+U10-T10-S10</f>
        <v>0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18" customFormat="1" ht="22.5" customHeight="1">
      <c r="A11" s="111"/>
      <c r="B11" s="92" t="s">
        <v>73</v>
      </c>
      <c r="C11" s="86"/>
      <c r="D11" s="93" t="s">
        <v>51</v>
      </c>
      <c r="E11" s="86"/>
      <c r="F11" s="94">
        <v>423988</v>
      </c>
      <c r="G11" s="94">
        <v>210410</v>
      </c>
      <c r="H11" s="94">
        <v>240634</v>
      </c>
      <c r="I11" s="94">
        <v>5686460</v>
      </c>
      <c r="J11" s="94">
        <v>120609685</v>
      </c>
      <c r="K11" s="94">
        <v>581829225</v>
      </c>
      <c r="L11" s="94">
        <v>23172423</v>
      </c>
      <c r="M11" s="94">
        <v>55033938</v>
      </c>
      <c r="N11" s="94">
        <v>175898</v>
      </c>
      <c r="O11" s="94">
        <v>129907392</v>
      </c>
      <c r="P11" s="94">
        <v>26309</v>
      </c>
      <c r="Q11" s="94">
        <v>11877880</v>
      </c>
      <c r="R11" s="94">
        <v>13560723</v>
      </c>
      <c r="S11" s="94"/>
      <c r="T11" s="94"/>
      <c r="U11" s="94">
        <f>SUM(F11:T11)</f>
        <v>942754965</v>
      </c>
      <c r="V11" s="26"/>
      <c r="W11" s="5">
        <f t="shared" si="1"/>
        <v>942754965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18" customFormat="1" ht="22.5" customHeight="1">
      <c r="A12" s="111"/>
      <c r="B12" s="92" t="s">
        <v>74</v>
      </c>
      <c r="C12" s="86"/>
      <c r="D12" s="93" t="s">
        <v>5</v>
      </c>
      <c r="E12" s="86"/>
      <c r="F12" s="94">
        <v>306</v>
      </c>
      <c r="G12" s="94">
        <v>3084</v>
      </c>
      <c r="H12" s="94">
        <v>0</v>
      </c>
      <c r="I12" s="94">
        <v>112926</v>
      </c>
      <c r="J12" s="94">
        <v>11571875</v>
      </c>
      <c r="K12" s="94">
        <v>52339408</v>
      </c>
      <c r="L12" s="94">
        <v>1423420</v>
      </c>
      <c r="M12" s="94">
        <v>8252746</v>
      </c>
      <c r="N12" s="94">
        <v>5384</v>
      </c>
      <c r="O12" s="94">
        <v>14527007</v>
      </c>
      <c r="P12" s="94">
        <v>272808</v>
      </c>
      <c r="Q12" s="94">
        <v>0</v>
      </c>
      <c r="R12" s="94">
        <v>746224</v>
      </c>
      <c r="S12" s="94"/>
      <c r="T12" s="94"/>
      <c r="U12" s="94">
        <f>SUM(F12:T12)</f>
        <v>89255188</v>
      </c>
      <c r="V12" s="26"/>
      <c r="W12" s="5">
        <f t="shared" si="1"/>
        <v>89255188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73" customFormat="1" ht="24.75" customHeight="1">
      <c r="A13" s="64"/>
      <c r="B13" s="74"/>
      <c r="C13" s="66"/>
      <c r="D13" s="67" t="s">
        <v>6</v>
      </c>
      <c r="E13" s="68"/>
      <c r="F13" s="69">
        <f aca="true" t="shared" si="2" ref="F13:U13">SUM(F14,F15,F16,F25,F29)</f>
        <v>424294</v>
      </c>
      <c r="G13" s="69">
        <f t="shared" si="2"/>
        <v>213494</v>
      </c>
      <c r="H13" s="69">
        <f t="shared" si="2"/>
        <v>240634</v>
      </c>
      <c r="I13" s="69">
        <f t="shared" si="2"/>
        <v>5799386</v>
      </c>
      <c r="J13" s="69">
        <f t="shared" si="2"/>
        <v>132181560</v>
      </c>
      <c r="K13" s="69">
        <f t="shared" si="2"/>
        <v>634168633</v>
      </c>
      <c r="L13" s="69">
        <f t="shared" si="2"/>
        <v>24595843</v>
      </c>
      <c r="M13" s="69">
        <f t="shared" si="2"/>
        <v>63286684</v>
      </c>
      <c r="N13" s="69">
        <f t="shared" si="2"/>
        <v>181282</v>
      </c>
      <c r="O13" s="69">
        <f t="shared" si="2"/>
        <v>144434399</v>
      </c>
      <c r="P13" s="69">
        <f t="shared" si="2"/>
        <v>299117</v>
      </c>
      <c r="Q13" s="69">
        <f t="shared" si="2"/>
        <v>11877880</v>
      </c>
      <c r="R13" s="69">
        <f t="shared" si="2"/>
        <v>14306947</v>
      </c>
      <c r="S13" s="69">
        <f t="shared" si="2"/>
        <v>0</v>
      </c>
      <c r="T13" s="69">
        <f t="shared" si="2"/>
        <v>0</v>
      </c>
      <c r="U13" s="69">
        <f t="shared" si="2"/>
        <v>1032010153</v>
      </c>
      <c r="V13" s="72"/>
      <c r="W13" s="75" t="e">
        <f>SUM(W14,W15,#REF!,#REF!,#REF!,#REF!,W16,W25:W25,#REF!,#REF!,#REF!,W29)</f>
        <v>#REF!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s="18" customFormat="1" ht="22.5" customHeight="1">
      <c r="A14" s="111"/>
      <c r="B14" s="92" t="s">
        <v>7</v>
      </c>
      <c r="C14" s="86"/>
      <c r="D14" s="93" t="s">
        <v>8</v>
      </c>
      <c r="E14" s="86"/>
      <c r="F14" s="94">
        <v>199464</v>
      </c>
      <c r="G14" s="94">
        <v>195928</v>
      </c>
      <c r="H14" s="94">
        <v>222015</v>
      </c>
      <c r="I14" s="94">
        <v>285858</v>
      </c>
      <c r="J14" s="94">
        <v>1240345</v>
      </c>
      <c r="K14" s="94">
        <v>7016304</v>
      </c>
      <c r="L14" s="94">
        <v>634783</v>
      </c>
      <c r="M14" s="94">
        <v>484414</v>
      </c>
      <c r="N14" s="94">
        <v>164864</v>
      </c>
      <c r="O14" s="94"/>
      <c r="P14" s="94">
        <v>26309</v>
      </c>
      <c r="Q14" s="94"/>
      <c r="R14" s="94">
        <v>968660</v>
      </c>
      <c r="S14" s="94"/>
      <c r="T14" s="94"/>
      <c r="U14" s="94">
        <f>SUM(F14:T14)</f>
        <v>11438944</v>
      </c>
      <c r="V14" s="26"/>
      <c r="W14" s="5">
        <f t="shared" si="1"/>
        <v>11438944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s="18" customFormat="1" ht="22.5" customHeight="1">
      <c r="A15" s="111"/>
      <c r="B15" s="92" t="s">
        <v>9</v>
      </c>
      <c r="C15" s="86"/>
      <c r="D15" s="93" t="s">
        <v>10</v>
      </c>
      <c r="E15" s="86"/>
      <c r="F15" s="94">
        <v>211560</v>
      </c>
      <c r="G15" s="94">
        <v>14482</v>
      </c>
      <c r="H15" s="94">
        <v>18619</v>
      </c>
      <c r="I15" s="94">
        <v>45516</v>
      </c>
      <c r="J15" s="94">
        <v>113092</v>
      </c>
      <c r="K15" s="94">
        <v>918470.9999999999</v>
      </c>
      <c r="L15" s="94">
        <v>30341.999999999996</v>
      </c>
      <c r="M15" s="94">
        <v>48463.99999999999</v>
      </c>
      <c r="N15" s="94">
        <v>11034</v>
      </c>
      <c r="O15" s="94"/>
      <c r="P15" s="94"/>
      <c r="Q15" s="94">
        <v>104979</v>
      </c>
      <c r="R15" s="94">
        <v>697262.0000000001</v>
      </c>
      <c r="S15" s="94"/>
      <c r="T15" s="94"/>
      <c r="U15" s="94">
        <f>SUM(F15:T15)</f>
        <v>2213821</v>
      </c>
      <c r="V15" s="26"/>
      <c r="W15" s="5">
        <f t="shared" si="1"/>
        <v>2213821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16" customFormat="1" ht="22.5" customHeight="1">
      <c r="A16" s="111"/>
      <c r="B16" s="92" t="s">
        <v>76</v>
      </c>
      <c r="C16" s="86"/>
      <c r="D16" s="96" t="s">
        <v>68</v>
      </c>
      <c r="E16" s="86"/>
      <c r="F16" s="94">
        <f aca="true" t="shared" si="3" ref="F16:R16">SUM(F17:F23)</f>
        <v>12964</v>
      </c>
      <c r="G16" s="94">
        <f t="shared" si="3"/>
        <v>0</v>
      </c>
      <c r="H16" s="94">
        <f t="shared" si="3"/>
        <v>0</v>
      </c>
      <c r="I16" s="94">
        <f t="shared" si="3"/>
        <v>193140</v>
      </c>
      <c r="J16" s="94">
        <f t="shared" si="3"/>
        <v>290232</v>
      </c>
      <c r="K16" s="94">
        <f t="shared" si="3"/>
        <v>5337972</v>
      </c>
      <c r="L16" s="94">
        <f>SUM(L17:L24)</f>
        <v>1044000</v>
      </c>
      <c r="M16" s="94">
        <f>SUM(M17:M24)</f>
        <v>0</v>
      </c>
      <c r="N16" s="94">
        <f t="shared" si="3"/>
        <v>0</v>
      </c>
      <c r="O16" s="94">
        <f>SUM(O17:O23)</f>
        <v>97092</v>
      </c>
      <c r="P16" s="94">
        <f t="shared" si="3"/>
        <v>0</v>
      </c>
      <c r="Q16" s="94">
        <f>SUM(Q17:Q23)</f>
        <v>0</v>
      </c>
      <c r="R16" s="94">
        <f t="shared" si="3"/>
        <v>1187842</v>
      </c>
      <c r="S16" s="94">
        <f>SUM(S17:S23)</f>
        <v>0</v>
      </c>
      <c r="T16" s="94">
        <f>SUM(T17:T23)</f>
        <v>0</v>
      </c>
      <c r="U16" s="94">
        <f>SUM(U17:U24)</f>
        <v>8163242</v>
      </c>
      <c r="V16" s="7"/>
      <c r="W16" s="5">
        <f t="shared" si="1"/>
        <v>8163242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8" customFormat="1" ht="22.5" customHeight="1">
      <c r="A17" s="111"/>
      <c r="B17" s="98" t="s">
        <v>20</v>
      </c>
      <c r="C17" s="99"/>
      <c r="D17" s="100" t="s">
        <v>38</v>
      </c>
      <c r="E17" s="86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>
        <f aca="true" t="shared" si="4" ref="U17:U24">SUM(F17:T17)</f>
        <v>0</v>
      </c>
      <c r="V17" s="26"/>
      <c r="W17" s="5">
        <f t="shared" si="1"/>
        <v>0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18" customFormat="1" ht="22.5" customHeight="1">
      <c r="A18" s="111"/>
      <c r="B18" s="101" t="s">
        <v>39</v>
      </c>
      <c r="C18" s="86"/>
      <c r="D18" s="93" t="s">
        <v>98</v>
      </c>
      <c r="E18" s="8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>
        <f t="shared" si="4"/>
        <v>0</v>
      </c>
      <c r="V18" s="26"/>
      <c r="W18" s="5">
        <f t="shared" si="1"/>
        <v>0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18" customFormat="1" ht="22.5" customHeight="1">
      <c r="A19" s="111"/>
      <c r="B19" s="101" t="s">
        <v>31</v>
      </c>
      <c r="C19" s="86"/>
      <c r="D19" s="93" t="s">
        <v>33</v>
      </c>
      <c r="E19" s="86"/>
      <c r="F19" s="94"/>
      <c r="G19" s="94"/>
      <c r="H19" s="94"/>
      <c r="I19" s="94">
        <v>193140</v>
      </c>
      <c r="J19" s="94">
        <v>290232</v>
      </c>
      <c r="K19" s="94">
        <v>1861452</v>
      </c>
      <c r="L19" s="94"/>
      <c r="M19" s="94"/>
      <c r="N19" s="94"/>
      <c r="O19" s="94">
        <v>97092</v>
      </c>
      <c r="P19" s="94"/>
      <c r="Q19" s="94"/>
      <c r="R19" s="94">
        <v>524604</v>
      </c>
      <c r="S19" s="94"/>
      <c r="T19" s="94"/>
      <c r="U19" s="94">
        <f t="shared" si="4"/>
        <v>2966520</v>
      </c>
      <c r="V19" s="26"/>
      <c r="W19" s="5">
        <f t="shared" si="1"/>
        <v>2966520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18" customFormat="1" ht="22.5" customHeight="1">
      <c r="A20" s="111"/>
      <c r="B20" s="101" t="s">
        <v>32</v>
      </c>
      <c r="C20" s="86"/>
      <c r="D20" s="93" t="s">
        <v>34</v>
      </c>
      <c r="E20" s="86"/>
      <c r="F20" s="94">
        <v>2772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>
        <v>19500</v>
      </c>
      <c r="S20" s="94"/>
      <c r="T20" s="94"/>
      <c r="U20" s="94">
        <f t="shared" si="4"/>
        <v>22272</v>
      </c>
      <c r="V20" s="26"/>
      <c r="W20" s="5">
        <f t="shared" si="1"/>
        <v>22272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18" customFormat="1" ht="22.5" customHeight="1">
      <c r="A21" s="111"/>
      <c r="B21" s="101" t="s">
        <v>37</v>
      </c>
      <c r="C21" s="86"/>
      <c r="D21" s="93" t="s">
        <v>47</v>
      </c>
      <c r="E21" s="86"/>
      <c r="F21" s="94"/>
      <c r="G21" s="94"/>
      <c r="H21" s="94"/>
      <c r="I21" s="94"/>
      <c r="J21" s="94"/>
      <c r="K21" s="94">
        <v>3476520</v>
      </c>
      <c r="L21" s="94"/>
      <c r="M21" s="94"/>
      <c r="N21" s="94"/>
      <c r="O21" s="94"/>
      <c r="P21" s="94"/>
      <c r="Q21" s="94"/>
      <c r="R21" s="94">
        <v>19600</v>
      </c>
      <c r="S21" s="94"/>
      <c r="T21" s="94"/>
      <c r="U21" s="94">
        <f t="shared" si="4"/>
        <v>3496120</v>
      </c>
      <c r="V21" s="26"/>
      <c r="W21" s="5">
        <f t="shared" si="1"/>
        <v>3496120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s="18" customFormat="1" ht="22.5" customHeight="1">
      <c r="A22" s="111"/>
      <c r="B22" s="101" t="s">
        <v>21</v>
      </c>
      <c r="C22" s="86"/>
      <c r="D22" s="93" t="s">
        <v>36</v>
      </c>
      <c r="E22" s="86"/>
      <c r="F22" s="94">
        <v>10192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>
        <v>307338</v>
      </c>
      <c r="S22" s="94"/>
      <c r="T22" s="94"/>
      <c r="U22" s="94">
        <f t="shared" si="4"/>
        <v>317530</v>
      </c>
      <c r="V22" s="26"/>
      <c r="W22" s="5">
        <f t="shared" si="1"/>
        <v>317530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s="18" customFormat="1" ht="22.5" customHeight="1">
      <c r="A23" s="111"/>
      <c r="B23" s="101" t="s">
        <v>23</v>
      </c>
      <c r="C23" s="86"/>
      <c r="D23" s="93" t="s">
        <v>35</v>
      </c>
      <c r="E23" s="8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>
        <v>316800</v>
      </c>
      <c r="S23" s="94"/>
      <c r="T23" s="94"/>
      <c r="U23" s="94">
        <f t="shared" si="4"/>
        <v>316800</v>
      </c>
      <c r="V23" s="26"/>
      <c r="W23" s="5">
        <f t="shared" si="1"/>
        <v>316800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s="18" customFormat="1" ht="22.5" customHeight="1">
      <c r="A24" s="111"/>
      <c r="B24" s="101" t="s">
        <v>96</v>
      </c>
      <c r="C24" s="86"/>
      <c r="D24" s="93" t="s">
        <v>97</v>
      </c>
      <c r="E24" s="86"/>
      <c r="F24" s="94"/>
      <c r="G24" s="94"/>
      <c r="H24" s="94"/>
      <c r="I24" s="94"/>
      <c r="J24" s="94"/>
      <c r="K24" s="94"/>
      <c r="L24" s="94">
        <v>1044000</v>
      </c>
      <c r="M24" s="94"/>
      <c r="N24" s="94"/>
      <c r="O24" s="94"/>
      <c r="P24" s="94"/>
      <c r="Q24" s="94"/>
      <c r="R24" s="94"/>
      <c r="S24" s="94"/>
      <c r="T24" s="94"/>
      <c r="U24" s="94">
        <f t="shared" si="4"/>
        <v>1044000</v>
      </c>
      <c r="V24" s="26"/>
      <c r="W24" s="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22.5" customHeight="1">
      <c r="A25" s="113"/>
      <c r="B25" s="102" t="s">
        <v>77</v>
      </c>
      <c r="C25" s="103"/>
      <c r="D25" s="104" t="s">
        <v>15</v>
      </c>
      <c r="E25" s="86"/>
      <c r="F25" s="97">
        <f aca="true" t="shared" si="5" ref="F25:P25">SUM(F26,F27,F28)</f>
        <v>0</v>
      </c>
      <c r="G25" s="97">
        <f t="shared" si="5"/>
        <v>0</v>
      </c>
      <c r="H25" s="97">
        <f t="shared" si="5"/>
        <v>0</v>
      </c>
      <c r="I25" s="97">
        <f t="shared" si="5"/>
        <v>5161946</v>
      </c>
      <c r="J25" s="97">
        <f t="shared" si="5"/>
        <v>118966016</v>
      </c>
      <c r="K25" s="97">
        <f t="shared" si="5"/>
        <v>568556478</v>
      </c>
      <c r="L25" s="97">
        <f t="shared" si="5"/>
        <v>21463298</v>
      </c>
      <c r="M25" s="97">
        <f t="shared" si="5"/>
        <v>54501060</v>
      </c>
      <c r="N25" s="97">
        <f t="shared" si="5"/>
        <v>0</v>
      </c>
      <c r="O25" s="97">
        <f t="shared" si="5"/>
        <v>129810300</v>
      </c>
      <c r="P25" s="97">
        <f t="shared" si="5"/>
        <v>0</v>
      </c>
      <c r="Q25" s="97">
        <f>SUM(Q26,Q27,Q28)</f>
        <v>11772901</v>
      </c>
      <c r="R25" s="97">
        <f>SUM(R26,R27,R28)</f>
        <v>10706959</v>
      </c>
      <c r="S25" s="97">
        <f>SUM(S26,S27,S28)</f>
        <v>0</v>
      </c>
      <c r="T25" s="97">
        <f>SUM(T26,T27,T28)</f>
        <v>0</v>
      </c>
      <c r="U25" s="114">
        <f>SUM(U26,U27,U28)</f>
        <v>920938958</v>
      </c>
      <c r="V25" s="2"/>
      <c r="W25" s="5">
        <f t="shared" si="1"/>
        <v>920938958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8" customFormat="1" ht="22.5" customHeight="1">
      <c r="A26" s="111"/>
      <c r="B26" s="101" t="s">
        <v>20</v>
      </c>
      <c r="C26" s="86"/>
      <c r="D26" s="93" t="s">
        <v>42</v>
      </c>
      <c r="E26" s="86"/>
      <c r="F26" s="94"/>
      <c r="G26" s="94"/>
      <c r="H26" s="94"/>
      <c r="I26" s="94"/>
      <c r="J26" s="94">
        <v>586790</v>
      </c>
      <c r="K26" s="94">
        <v>462436</v>
      </c>
      <c r="L26" s="94"/>
      <c r="M26" s="94">
        <v>1008147</v>
      </c>
      <c r="N26" s="94"/>
      <c r="O26" s="94"/>
      <c r="P26" s="94"/>
      <c r="Q26" s="94"/>
      <c r="R26" s="94">
        <v>1386955</v>
      </c>
      <c r="S26" s="94"/>
      <c r="T26" s="94"/>
      <c r="U26" s="94">
        <f>SUM(F26:T26)</f>
        <v>3444328</v>
      </c>
      <c r="V26" s="26"/>
      <c r="W26" s="5">
        <f t="shared" si="1"/>
        <v>3444328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s="18" customFormat="1" ht="22.5" customHeight="1">
      <c r="A27" s="111"/>
      <c r="B27" s="101" t="s">
        <v>39</v>
      </c>
      <c r="C27" s="86"/>
      <c r="D27" s="93" t="s">
        <v>43</v>
      </c>
      <c r="E27" s="86"/>
      <c r="F27" s="94"/>
      <c r="G27" s="94"/>
      <c r="H27" s="94"/>
      <c r="I27" s="94">
        <v>5161946</v>
      </c>
      <c r="J27" s="94">
        <v>118379226</v>
      </c>
      <c r="K27" s="94">
        <v>568094042</v>
      </c>
      <c r="L27" s="94">
        <v>21463298</v>
      </c>
      <c r="M27" s="94">
        <v>53492913</v>
      </c>
      <c r="N27" s="94"/>
      <c r="O27" s="94">
        <v>129810300</v>
      </c>
      <c r="P27" s="94"/>
      <c r="Q27" s="94">
        <v>11772901</v>
      </c>
      <c r="R27" s="94">
        <v>9320004</v>
      </c>
      <c r="S27" s="94"/>
      <c r="T27" s="94"/>
      <c r="U27" s="94">
        <f>SUM(F27:T27)</f>
        <v>917494630</v>
      </c>
      <c r="V27" s="26"/>
      <c r="W27" s="5">
        <f t="shared" si="1"/>
        <v>917494630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s="18" customFormat="1" ht="22.5" customHeight="1">
      <c r="A28" s="111"/>
      <c r="B28" s="101" t="s">
        <v>31</v>
      </c>
      <c r="C28" s="86"/>
      <c r="D28" s="93" t="s">
        <v>101</v>
      </c>
      <c r="E28" s="86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>
        <f>SUM(F28:T28)</f>
        <v>0</v>
      </c>
      <c r="V28" s="26"/>
      <c r="W28" s="5">
        <f t="shared" si="1"/>
        <v>0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18" customFormat="1" ht="22.5" customHeight="1">
      <c r="A29" s="111"/>
      <c r="B29" s="102" t="s">
        <v>78</v>
      </c>
      <c r="C29" s="103"/>
      <c r="D29" s="104" t="s">
        <v>41</v>
      </c>
      <c r="E29" s="86"/>
      <c r="F29" s="97">
        <v>306</v>
      </c>
      <c r="G29" s="97">
        <v>3084</v>
      </c>
      <c r="H29" s="97"/>
      <c r="I29" s="97">
        <v>112926</v>
      </c>
      <c r="J29" s="97">
        <v>11571875</v>
      </c>
      <c r="K29" s="97">
        <v>52339408</v>
      </c>
      <c r="L29" s="97">
        <v>1423420</v>
      </c>
      <c r="M29" s="97">
        <v>8252746</v>
      </c>
      <c r="N29" s="97">
        <v>5384</v>
      </c>
      <c r="O29" s="97">
        <v>14527007</v>
      </c>
      <c r="P29" s="97">
        <v>272808</v>
      </c>
      <c r="Q29" s="97"/>
      <c r="R29" s="97">
        <v>746224</v>
      </c>
      <c r="S29" s="97"/>
      <c r="T29" s="97"/>
      <c r="U29" s="97">
        <f>SUM(F29:T29)</f>
        <v>89255188</v>
      </c>
      <c r="V29" s="26"/>
      <c r="W29" s="5">
        <f t="shared" si="1"/>
        <v>89255188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25.5" customHeight="1">
      <c r="A30" s="60"/>
      <c r="B30" s="61"/>
      <c r="C30" s="61"/>
      <c r="D30" s="61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38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mergeCells count="2">
    <mergeCell ref="J2:O2"/>
    <mergeCell ref="J3:O3"/>
  </mergeCells>
  <printOptions/>
  <pageMargins left="0.3937007874015748" right="0.35433070866141736" top="0.7086614173228347" bottom="0.35433070866141736" header="0.31496062992125984" footer="0.31496062992125984"/>
  <pageSetup fitToHeight="0" horizontalDpi="600" verticalDpi="600" orientation="landscape" paperSize="122" scale="4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4"/>
  <sheetViews>
    <sheetView zoomScale="70" zoomScaleNormal="70" zoomScalePageLayoutView="0" workbookViewId="0" topLeftCell="A1">
      <selection activeCell="F15" sqref="F15:U15"/>
    </sheetView>
  </sheetViews>
  <sheetFormatPr defaultColWidth="9.625" defaultRowHeight="18" customHeight="1"/>
  <cols>
    <col min="1" max="1" width="1.7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1.4921875" style="16" customWidth="1"/>
    <col min="6" max="20" width="13.50390625" style="16" customWidth="1"/>
    <col min="21" max="21" width="13.50390625" style="1" customWidth="1"/>
    <col min="22" max="22" width="2.50390625" style="1" hidden="1" customWidth="1"/>
    <col min="23" max="23" width="18.375" style="1" hidden="1" customWidth="1"/>
    <col min="24" max="24" width="19.125" style="16" hidden="1" customWidth="1"/>
    <col min="25" max="25" width="17.125" style="1" hidden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:26" ht="18" customHeight="1">
      <c r="A1" s="79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7"/>
      <c r="Q1" s="77"/>
      <c r="R1" s="77"/>
      <c r="S1" s="77"/>
      <c r="T1" s="77"/>
      <c r="U1" s="79"/>
      <c r="V1" s="110"/>
      <c r="W1" s="110"/>
      <c r="X1" s="50"/>
      <c r="Y1" s="110"/>
      <c r="Z1" s="110"/>
    </row>
    <row r="2" spans="1:26" ht="18" customHeight="1">
      <c r="A2" s="79"/>
      <c r="B2" s="80"/>
      <c r="C2" s="77"/>
      <c r="D2" s="77"/>
      <c r="E2" s="77"/>
      <c r="F2" s="77"/>
      <c r="G2" s="77"/>
      <c r="H2" s="77"/>
      <c r="I2" s="77"/>
      <c r="J2" s="128" t="s">
        <v>119</v>
      </c>
      <c r="K2" s="128"/>
      <c r="L2" s="128"/>
      <c r="M2" s="128"/>
      <c r="N2" s="128"/>
      <c r="O2" s="128"/>
      <c r="P2" s="77"/>
      <c r="Q2" s="77"/>
      <c r="R2" s="77"/>
      <c r="S2" s="77"/>
      <c r="T2" s="77"/>
      <c r="U2" s="79"/>
      <c r="V2" s="110"/>
      <c r="W2" s="110"/>
      <c r="X2" s="50"/>
      <c r="Y2" s="110"/>
      <c r="Z2" s="110"/>
    </row>
    <row r="3" spans="1:26" ht="18" customHeight="1">
      <c r="A3" s="79"/>
      <c r="B3" s="80"/>
      <c r="C3" s="77"/>
      <c r="D3" s="77"/>
      <c r="E3" s="77"/>
      <c r="F3" s="81"/>
      <c r="G3" s="81"/>
      <c r="H3" s="81"/>
      <c r="I3" s="81"/>
      <c r="J3" s="130" t="s">
        <v>117</v>
      </c>
      <c r="K3" s="130"/>
      <c r="L3" s="130"/>
      <c r="M3" s="130"/>
      <c r="N3" s="130"/>
      <c r="O3" s="130"/>
      <c r="P3" s="81"/>
      <c r="Q3" s="81"/>
      <c r="R3" s="81"/>
      <c r="S3" s="81"/>
      <c r="T3" s="81"/>
      <c r="U3" s="82"/>
      <c r="V3" s="110"/>
      <c r="W3" s="110"/>
      <c r="X3" s="50"/>
      <c r="Y3" s="110"/>
      <c r="Z3" s="110"/>
    </row>
    <row r="4" spans="1:26" ht="18" customHeight="1">
      <c r="A4" s="79"/>
      <c r="B4" s="8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78"/>
      <c r="U4" s="78"/>
      <c r="V4" s="50"/>
      <c r="W4" s="50"/>
      <c r="X4" s="50"/>
      <c r="Y4" s="50"/>
      <c r="Z4" s="50"/>
    </row>
    <row r="5" spans="1:26" ht="18" customHeight="1">
      <c r="A5" s="79"/>
      <c r="B5" s="8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  <c r="T5" s="78"/>
      <c r="U5" s="78"/>
      <c r="V5" s="50"/>
      <c r="W5" s="50"/>
      <c r="X5" s="50"/>
      <c r="Y5" s="50"/>
      <c r="Z5" s="50"/>
    </row>
    <row r="6" spans="1:26" s="16" customFormat="1" ht="18" customHeight="1">
      <c r="A6" s="77"/>
      <c r="B6" s="84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50"/>
      <c r="W6" s="50"/>
      <c r="X6" s="50"/>
      <c r="Y6" s="50"/>
      <c r="Z6" s="50"/>
    </row>
    <row r="7" spans="1:26" s="16" customFormat="1" ht="18" customHeight="1">
      <c r="A7" s="77"/>
      <c r="B7" s="85"/>
      <c r="C7" s="77"/>
      <c r="D7" s="77"/>
      <c r="E7" s="86"/>
      <c r="F7" s="87" t="s">
        <v>53</v>
      </c>
      <c r="G7" s="87" t="s">
        <v>54</v>
      </c>
      <c r="H7" s="87" t="s">
        <v>55</v>
      </c>
      <c r="I7" s="87" t="s">
        <v>65</v>
      </c>
      <c r="J7" s="87" t="s">
        <v>66</v>
      </c>
      <c r="K7" s="87" t="s">
        <v>56</v>
      </c>
      <c r="L7" s="87" t="s">
        <v>57</v>
      </c>
      <c r="M7" s="87" t="s">
        <v>58</v>
      </c>
      <c r="N7" s="87" t="s">
        <v>60</v>
      </c>
      <c r="O7" s="87" t="s">
        <v>80</v>
      </c>
      <c r="P7" s="87" t="s">
        <v>61</v>
      </c>
      <c r="Q7" s="109" t="s">
        <v>103</v>
      </c>
      <c r="R7" s="87" t="s">
        <v>62</v>
      </c>
      <c r="S7" s="87" t="s">
        <v>63</v>
      </c>
      <c r="T7" s="87" t="s">
        <v>49</v>
      </c>
      <c r="U7" s="88" t="s">
        <v>50</v>
      </c>
      <c r="V7" s="50"/>
      <c r="W7" s="50" t="s">
        <v>69</v>
      </c>
      <c r="X7" s="50"/>
      <c r="Y7" s="50"/>
      <c r="Z7" s="50"/>
    </row>
    <row r="8" spans="1:26" s="16" customFormat="1" ht="18" customHeight="1">
      <c r="A8" s="77"/>
      <c r="B8" s="89"/>
      <c r="C8" s="77"/>
      <c r="D8" s="77"/>
      <c r="E8" s="86"/>
      <c r="F8" s="90" t="s">
        <v>104</v>
      </c>
      <c r="G8" s="90" t="s">
        <v>105</v>
      </c>
      <c r="H8" s="90" t="s">
        <v>106</v>
      </c>
      <c r="I8" s="90" t="s">
        <v>107</v>
      </c>
      <c r="J8" s="90" t="s">
        <v>108</v>
      </c>
      <c r="K8" s="90" t="s">
        <v>109</v>
      </c>
      <c r="L8" s="90" t="s">
        <v>110</v>
      </c>
      <c r="M8" s="90" t="s">
        <v>111</v>
      </c>
      <c r="N8" s="90" t="s">
        <v>112</v>
      </c>
      <c r="O8" s="90" t="s">
        <v>113</v>
      </c>
      <c r="P8" s="90" t="s">
        <v>114</v>
      </c>
      <c r="Q8" s="90" t="s">
        <v>115</v>
      </c>
      <c r="R8" s="90" t="s">
        <v>116</v>
      </c>
      <c r="S8" s="90" t="s">
        <v>93</v>
      </c>
      <c r="T8" s="90" t="s">
        <v>94</v>
      </c>
      <c r="U8" s="91" t="s">
        <v>64</v>
      </c>
      <c r="V8" s="50"/>
      <c r="W8" s="50" t="s">
        <v>70</v>
      </c>
      <c r="X8" s="50"/>
      <c r="Y8" s="50"/>
      <c r="Z8" s="50"/>
    </row>
    <row r="9" spans="1:34" s="73" customFormat="1" ht="24.75" customHeight="1">
      <c r="A9" s="64"/>
      <c r="B9" s="65" t="s">
        <v>0</v>
      </c>
      <c r="C9" s="66"/>
      <c r="D9" s="67" t="s">
        <v>1</v>
      </c>
      <c r="E9" s="68"/>
      <c r="F9" s="69">
        <f>+SUM(F11:F14)</f>
        <v>1080.207</v>
      </c>
      <c r="G9" s="69">
        <f aca="true" t="shared" si="0" ref="G9:X9">+SUM(G11:G14)</f>
        <v>111609.583</v>
      </c>
      <c r="H9" s="69">
        <f t="shared" si="0"/>
        <v>86645.485</v>
      </c>
      <c r="I9" s="69">
        <f t="shared" si="0"/>
        <v>759517.9029999999</v>
      </c>
      <c r="J9" s="69">
        <f t="shared" si="0"/>
        <v>64017145.232999995</v>
      </c>
      <c r="K9" s="69">
        <f t="shared" si="0"/>
        <v>305445820.954</v>
      </c>
      <c r="L9" s="69">
        <f t="shared" si="0"/>
        <v>8932536.521</v>
      </c>
      <c r="M9" s="69">
        <f t="shared" si="0"/>
        <v>40041818.151</v>
      </c>
      <c r="N9" s="69">
        <f t="shared" si="0"/>
        <v>97496.62</v>
      </c>
      <c r="O9" s="69">
        <f t="shared" si="0"/>
        <v>53374443.891</v>
      </c>
      <c r="P9" s="69">
        <f t="shared" si="0"/>
        <v>288371.928</v>
      </c>
      <c r="Q9" s="69">
        <f t="shared" si="0"/>
        <v>246000</v>
      </c>
      <c r="R9" s="69">
        <f t="shared" si="0"/>
        <v>3108258.071</v>
      </c>
      <c r="S9" s="69">
        <f t="shared" si="0"/>
        <v>0</v>
      </c>
      <c r="T9" s="69">
        <f t="shared" si="0"/>
        <v>0</v>
      </c>
      <c r="U9" s="69">
        <f t="shared" si="0"/>
        <v>476510744.54700005</v>
      </c>
      <c r="V9" s="76">
        <f t="shared" si="0"/>
        <v>0</v>
      </c>
      <c r="W9" s="76">
        <f t="shared" si="0"/>
        <v>476376454.95900005</v>
      </c>
      <c r="X9" s="76">
        <f t="shared" si="0"/>
        <v>0</v>
      </c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4" s="18" customFormat="1" ht="22.5" customHeight="1">
      <c r="A10" s="111"/>
      <c r="B10" s="92"/>
      <c r="C10" s="86"/>
      <c r="D10" s="93"/>
      <c r="E10" s="86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>
        <f>SUM(F10:T10)</f>
        <v>0</v>
      </c>
      <c r="V10" s="112"/>
      <c r="W10" s="6">
        <f aca="true" t="shared" si="1" ref="W10:W32">+U10-T10-S10</f>
        <v>0</v>
      </c>
      <c r="X10" s="112"/>
      <c r="Y10" s="112"/>
      <c r="Z10" s="112"/>
      <c r="AA10" s="26"/>
      <c r="AB10" s="26"/>
      <c r="AC10" s="26"/>
      <c r="AD10" s="26"/>
      <c r="AE10" s="26"/>
      <c r="AF10" s="26"/>
      <c r="AG10" s="26"/>
      <c r="AH10" s="26"/>
    </row>
    <row r="11" spans="1:34" s="18" customFormat="1" ht="22.5" customHeight="1">
      <c r="A11" s="111"/>
      <c r="B11" s="92" t="s">
        <v>25</v>
      </c>
      <c r="C11" s="86"/>
      <c r="D11" s="93" t="s">
        <v>26</v>
      </c>
      <c r="E11" s="86"/>
      <c r="F11" s="94"/>
      <c r="G11" s="94"/>
      <c r="H11" s="94"/>
      <c r="I11" s="94"/>
      <c r="J11" s="94">
        <v>160585.67899999997</v>
      </c>
      <c r="K11" s="94">
        <v>990573.731</v>
      </c>
      <c r="L11" s="94">
        <v>26601.520999999997</v>
      </c>
      <c r="M11" s="94">
        <v>99999.45999999999</v>
      </c>
      <c r="N11" s="94"/>
      <c r="O11" s="94">
        <v>109804.60899999998</v>
      </c>
      <c r="P11" s="94"/>
      <c r="Q11" s="94"/>
      <c r="R11" s="94">
        <v>12109.814</v>
      </c>
      <c r="S11" s="94"/>
      <c r="T11" s="94"/>
      <c r="U11" s="94">
        <f>SUM(F11:T11)</f>
        <v>1399674.8139999998</v>
      </c>
      <c r="V11" s="112"/>
      <c r="W11" s="6">
        <f>+U11-T11-S11</f>
        <v>1399674.8139999998</v>
      </c>
      <c r="X11" s="112"/>
      <c r="Y11" s="112"/>
      <c r="Z11" s="112"/>
      <c r="AA11" s="26"/>
      <c r="AB11" s="26"/>
      <c r="AC11" s="26"/>
      <c r="AD11" s="26"/>
      <c r="AE11" s="26"/>
      <c r="AF11" s="26"/>
      <c r="AG11" s="26"/>
      <c r="AH11" s="26"/>
    </row>
    <row r="12" spans="1:34" s="18" customFormat="1" ht="22.5" customHeight="1">
      <c r="A12" s="111"/>
      <c r="B12" s="92" t="s">
        <v>72</v>
      </c>
      <c r="C12" s="86"/>
      <c r="D12" s="93" t="s">
        <v>29</v>
      </c>
      <c r="E12" s="86"/>
      <c r="F12" s="94"/>
      <c r="G12" s="94"/>
      <c r="H12" s="94"/>
      <c r="I12" s="94"/>
      <c r="J12" s="94">
        <v>31219.743</v>
      </c>
      <c r="K12" s="94">
        <v>88917.761</v>
      </c>
      <c r="L12" s="94"/>
      <c r="M12" s="94">
        <v>6089.857</v>
      </c>
      <c r="N12" s="94"/>
      <c r="O12" s="94">
        <v>3746.8469999999998</v>
      </c>
      <c r="P12" s="94"/>
      <c r="Q12" s="94"/>
      <c r="R12" s="94">
        <v>4315.38</v>
      </c>
      <c r="S12" s="94"/>
      <c r="T12" s="94"/>
      <c r="U12" s="94">
        <f>SUM(F12:T12)</f>
        <v>134289.588</v>
      </c>
      <c r="V12" s="112"/>
      <c r="W12" s="6"/>
      <c r="X12" s="112"/>
      <c r="Y12" s="112"/>
      <c r="Z12" s="112"/>
      <c r="AA12" s="26"/>
      <c r="AB12" s="26"/>
      <c r="AC12" s="26"/>
      <c r="AD12" s="26"/>
      <c r="AE12" s="26"/>
      <c r="AF12" s="26"/>
      <c r="AG12" s="26"/>
      <c r="AH12" s="26"/>
    </row>
    <row r="13" spans="1:34" s="18" customFormat="1" ht="22.5" customHeight="1">
      <c r="A13" s="111"/>
      <c r="B13" s="92" t="s">
        <v>73</v>
      </c>
      <c r="C13" s="86"/>
      <c r="D13" s="93" t="s">
        <v>51</v>
      </c>
      <c r="E13" s="86"/>
      <c r="F13" s="94">
        <v>0</v>
      </c>
      <c r="G13" s="94">
        <v>89823</v>
      </c>
      <c r="H13" s="94">
        <v>86642</v>
      </c>
      <c r="I13" s="94">
        <v>444396</v>
      </c>
      <c r="J13" s="94">
        <v>50409648</v>
      </c>
      <c r="K13" s="94">
        <v>246832495</v>
      </c>
      <c r="L13" s="94">
        <v>7445412</v>
      </c>
      <c r="M13" s="94">
        <v>30897057</v>
      </c>
      <c r="N13" s="94">
        <v>91533</v>
      </c>
      <c r="O13" s="94">
        <v>36737816</v>
      </c>
      <c r="P13" s="94">
        <v>9912</v>
      </c>
      <c r="Q13" s="94">
        <v>153208</v>
      </c>
      <c r="R13" s="94">
        <v>2228441</v>
      </c>
      <c r="S13" s="94"/>
      <c r="T13" s="94"/>
      <c r="U13" s="94">
        <f>SUM(F13:T13)</f>
        <v>375426383</v>
      </c>
      <c r="V13" s="112"/>
      <c r="W13" s="6">
        <f t="shared" si="1"/>
        <v>375426383</v>
      </c>
      <c r="X13" s="112"/>
      <c r="Y13" s="112"/>
      <c r="Z13" s="112"/>
      <c r="AA13" s="26"/>
      <c r="AB13" s="26"/>
      <c r="AC13" s="26"/>
      <c r="AD13" s="26"/>
      <c r="AE13" s="26"/>
      <c r="AF13" s="26"/>
      <c r="AG13" s="26"/>
      <c r="AH13" s="26"/>
    </row>
    <row r="14" spans="1:34" s="18" customFormat="1" ht="22.5" customHeight="1">
      <c r="A14" s="111"/>
      <c r="B14" s="92" t="s">
        <v>74</v>
      </c>
      <c r="C14" s="86"/>
      <c r="D14" s="93" t="s">
        <v>5</v>
      </c>
      <c r="E14" s="86"/>
      <c r="F14" s="94">
        <v>1080.207</v>
      </c>
      <c r="G14" s="94">
        <v>21786.583</v>
      </c>
      <c r="H14" s="94">
        <v>3.485</v>
      </c>
      <c r="I14" s="94">
        <v>315121.903</v>
      </c>
      <c r="J14" s="94">
        <v>13415691.811</v>
      </c>
      <c r="K14" s="94">
        <v>57533834.462</v>
      </c>
      <c r="L14" s="94">
        <v>1460523</v>
      </c>
      <c r="M14" s="94">
        <v>9038671.834</v>
      </c>
      <c r="N14" s="94">
        <v>5963.62</v>
      </c>
      <c r="O14" s="94">
        <v>16523076.435</v>
      </c>
      <c r="P14" s="94">
        <v>278459.928</v>
      </c>
      <c r="Q14" s="94">
        <v>92792</v>
      </c>
      <c r="R14" s="94">
        <v>863391.877</v>
      </c>
      <c r="S14" s="94"/>
      <c r="T14" s="94"/>
      <c r="U14" s="94">
        <f>SUM(F14:T14)</f>
        <v>99550397.14500003</v>
      </c>
      <c r="V14" s="112"/>
      <c r="W14" s="6">
        <f t="shared" si="1"/>
        <v>99550397.14500003</v>
      </c>
      <c r="X14" s="112"/>
      <c r="Y14" s="112"/>
      <c r="Z14" s="112"/>
      <c r="AA14" s="26"/>
      <c r="AB14" s="26"/>
      <c r="AC14" s="26"/>
      <c r="AD14" s="26"/>
      <c r="AE14" s="26"/>
      <c r="AF14" s="26"/>
      <c r="AG14" s="26"/>
      <c r="AH14" s="26"/>
    </row>
    <row r="15" spans="1:34" s="73" customFormat="1" ht="24.75" customHeight="1">
      <c r="A15" s="64"/>
      <c r="B15" s="74"/>
      <c r="C15" s="66"/>
      <c r="D15" s="67" t="s">
        <v>6</v>
      </c>
      <c r="E15" s="68"/>
      <c r="F15" s="69">
        <f aca="true" t="shared" si="2" ref="F15:T15">SUM(F16,F17,F19,F28,F32)</f>
        <v>1389.682</v>
      </c>
      <c r="G15" s="69">
        <f t="shared" si="2"/>
        <v>97129.911</v>
      </c>
      <c r="H15" s="69">
        <f t="shared" si="2"/>
        <v>102375.225</v>
      </c>
      <c r="I15" s="69">
        <f t="shared" si="2"/>
        <v>587687.191</v>
      </c>
      <c r="J15" s="69">
        <f t="shared" si="2"/>
        <v>62600585.505999975</v>
      </c>
      <c r="K15" s="69">
        <f>SUM(K16,K17,K19,K28,K32,K18)</f>
        <v>315219842.48499995</v>
      </c>
      <c r="L15" s="69">
        <f t="shared" si="2"/>
        <v>9222216.493</v>
      </c>
      <c r="M15" s="69">
        <f t="shared" si="2"/>
        <v>40341242.02699999</v>
      </c>
      <c r="N15" s="69">
        <f t="shared" si="2"/>
        <v>97953.851</v>
      </c>
      <c r="O15" s="69">
        <f t="shared" si="2"/>
        <v>52414057.38100001</v>
      </c>
      <c r="P15" s="69">
        <f t="shared" si="2"/>
        <v>288353.345</v>
      </c>
      <c r="Q15" s="69">
        <f t="shared" si="2"/>
        <v>0</v>
      </c>
      <c r="R15" s="69">
        <f t="shared" si="2"/>
        <v>4100319.1910000006</v>
      </c>
      <c r="S15" s="69">
        <f t="shared" si="2"/>
        <v>0</v>
      </c>
      <c r="T15" s="69">
        <f t="shared" si="2"/>
        <v>0</v>
      </c>
      <c r="U15" s="69">
        <f>SUM(U16,U17,U19,U28,U32,U18)</f>
        <v>485073152.288</v>
      </c>
      <c r="V15" s="72"/>
      <c r="W15" s="75" t="e">
        <f>SUM(W16,W17,#REF!,#REF!,#REF!,#REF!,W19,W28:W28,#REF!,#REF!,#REF!,W32)</f>
        <v>#REF!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 s="18" customFormat="1" ht="22.5" customHeight="1">
      <c r="A16" s="111"/>
      <c r="B16" s="92" t="s">
        <v>7</v>
      </c>
      <c r="C16" s="86"/>
      <c r="D16" s="93" t="s">
        <v>8</v>
      </c>
      <c r="E16" s="86"/>
      <c r="F16" s="94">
        <v>0</v>
      </c>
      <c r="G16" s="94">
        <v>91048.245</v>
      </c>
      <c r="H16" s="94">
        <v>97526.27</v>
      </c>
      <c r="I16" s="94">
        <v>150583.242</v>
      </c>
      <c r="J16" s="94">
        <v>461855.9770000001</v>
      </c>
      <c r="K16" s="94">
        <v>3011357.682</v>
      </c>
      <c r="L16" s="94">
        <v>283254.207</v>
      </c>
      <c r="M16" s="94">
        <v>287890.618</v>
      </c>
      <c r="N16" s="94">
        <v>91664.775</v>
      </c>
      <c r="O16" s="94"/>
      <c r="P16" s="94">
        <v>15546.181</v>
      </c>
      <c r="Q16" s="94"/>
      <c r="R16" s="94">
        <v>158754.367</v>
      </c>
      <c r="S16" s="94"/>
      <c r="T16" s="94"/>
      <c r="U16" s="94">
        <f>SUM(F16:T16)</f>
        <v>4649481.564</v>
      </c>
      <c r="V16" s="112"/>
      <c r="W16" s="6">
        <f t="shared" si="1"/>
        <v>4649481.564</v>
      </c>
      <c r="X16" s="112"/>
      <c r="Y16" s="112"/>
      <c r="Z16" s="112"/>
      <c r="AA16" s="26"/>
      <c r="AB16" s="26"/>
      <c r="AC16" s="26"/>
      <c r="AD16" s="26"/>
      <c r="AE16" s="26"/>
      <c r="AF16" s="26"/>
      <c r="AG16" s="26"/>
      <c r="AH16" s="26"/>
    </row>
    <row r="17" spans="1:34" s="18" customFormat="1" ht="22.5" customHeight="1">
      <c r="A17" s="111"/>
      <c r="B17" s="92" t="s">
        <v>9</v>
      </c>
      <c r="C17" s="86"/>
      <c r="D17" s="93" t="s">
        <v>10</v>
      </c>
      <c r="E17" s="86"/>
      <c r="F17" s="94">
        <v>0</v>
      </c>
      <c r="G17" s="94">
        <v>2998.5589999999997</v>
      </c>
      <c r="H17" s="94">
        <v>4848.955</v>
      </c>
      <c r="I17" s="94">
        <v>0</v>
      </c>
      <c r="J17" s="94">
        <v>64140.14399999999</v>
      </c>
      <c r="K17" s="94">
        <v>348744.69</v>
      </c>
      <c r="L17" s="94">
        <v>17754.535</v>
      </c>
      <c r="M17" s="94">
        <v>19624.308</v>
      </c>
      <c r="N17" s="94">
        <v>905.3040000000001</v>
      </c>
      <c r="O17" s="94"/>
      <c r="P17" s="94"/>
      <c r="Q17" s="94">
        <v>0</v>
      </c>
      <c r="R17" s="94">
        <v>25475.952</v>
      </c>
      <c r="S17" s="94"/>
      <c r="T17" s="94"/>
      <c r="U17" s="94">
        <f>SUM(F17:T17)</f>
        <v>484492.447</v>
      </c>
      <c r="V17" s="112"/>
      <c r="W17" s="6">
        <f t="shared" si="1"/>
        <v>484492.447</v>
      </c>
      <c r="X17" s="112"/>
      <c r="Y17" s="112"/>
      <c r="Z17" s="112"/>
      <c r="AA17" s="26"/>
      <c r="AB17" s="26"/>
      <c r="AC17" s="26"/>
      <c r="AD17" s="26"/>
      <c r="AE17" s="26"/>
      <c r="AF17" s="26"/>
      <c r="AG17" s="26"/>
      <c r="AH17" s="26"/>
    </row>
    <row r="18" spans="1:34" s="18" customFormat="1" ht="22.5" customHeight="1">
      <c r="A18" s="111"/>
      <c r="B18" s="92" t="s">
        <v>75</v>
      </c>
      <c r="C18" s="86"/>
      <c r="D18" s="93" t="s">
        <v>67</v>
      </c>
      <c r="E18" s="86"/>
      <c r="F18" s="94"/>
      <c r="G18" s="94"/>
      <c r="H18" s="94"/>
      <c r="I18" s="94"/>
      <c r="J18" s="94"/>
      <c r="K18" s="94">
        <v>24675</v>
      </c>
      <c r="L18" s="94"/>
      <c r="M18" s="94"/>
      <c r="N18" s="94"/>
      <c r="O18" s="94"/>
      <c r="P18" s="94"/>
      <c r="Q18" s="94"/>
      <c r="R18" s="94"/>
      <c r="S18" s="94"/>
      <c r="T18" s="94"/>
      <c r="U18" s="94">
        <f>SUM(F18:T18)</f>
        <v>24675</v>
      </c>
      <c r="V18" s="112"/>
      <c r="W18" s="6"/>
      <c r="X18" s="112"/>
      <c r="Y18" s="112"/>
      <c r="Z18" s="112"/>
      <c r="AA18" s="26"/>
      <c r="AB18" s="26"/>
      <c r="AC18" s="26"/>
      <c r="AD18" s="26"/>
      <c r="AE18" s="26"/>
      <c r="AF18" s="26"/>
      <c r="AG18" s="26"/>
      <c r="AH18" s="26"/>
    </row>
    <row r="19" spans="1:34" s="16" customFormat="1" ht="22.5" customHeight="1">
      <c r="A19" s="111"/>
      <c r="B19" s="92" t="s">
        <v>76</v>
      </c>
      <c r="C19" s="86"/>
      <c r="D19" s="96" t="s">
        <v>68</v>
      </c>
      <c r="E19" s="86"/>
      <c r="F19" s="94">
        <f aca="true" t="shared" si="3" ref="F19:R19">SUM(F20:F26)</f>
        <v>1083.852</v>
      </c>
      <c r="G19" s="94">
        <f t="shared" si="3"/>
        <v>0</v>
      </c>
      <c r="H19" s="94">
        <f t="shared" si="3"/>
        <v>0</v>
      </c>
      <c r="I19" s="94">
        <f t="shared" si="3"/>
        <v>0</v>
      </c>
      <c r="J19" s="94">
        <f t="shared" si="3"/>
        <v>0</v>
      </c>
      <c r="K19" s="94">
        <f t="shared" si="3"/>
        <v>63554.69700000001</v>
      </c>
      <c r="L19" s="94">
        <f t="shared" si="3"/>
        <v>0</v>
      </c>
      <c r="M19" s="94">
        <f>SUM(M20:M27)</f>
        <v>0</v>
      </c>
      <c r="N19" s="94">
        <f t="shared" si="3"/>
        <v>0</v>
      </c>
      <c r="O19" s="94">
        <f>SUM(O20:O26)</f>
        <v>0</v>
      </c>
      <c r="P19" s="94">
        <f t="shared" si="3"/>
        <v>0</v>
      </c>
      <c r="Q19" s="94">
        <f>SUM(Q20:Q26)</f>
        <v>0</v>
      </c>
      <c r="R19" s="94">
        <f t="shared" si="3"/>
        <v>247520</v>
      </c>
      <c r="S19" s="94">
        <f>SUM(S20:S26)</f>
        <v>0</v>
      </c>
      <c r="T19" s="94">
        <f>SUM(T20:T26)</f>
        <v>0</v>
      </c>
      <c r="U19" s="94">
        <f>SUM(F19:T19)</f>
        <v>312158.549</v>
      </c>
      <c r="V19" s="49"/>
      <c r="W19" s="6">
        <f t="shared" si="1"/>
        <v>312158.549</v>
      </c>
      <c r="X19" s="49"/>
      <c r="Y19" s="49"/>
      <c r="Z19" s="49"/>
      <c r="AA19" s="7"/>
      <c r="AB19" s="7"/>
      <c r="AC19" s="7"/>
      <c r="AD19" s="7"/>
      <c r="AE19" s="7"/>
      <c r="AF19" s="7"/>
      <c r="AG19" s="7"/>
      <c r="AH19" s="7"/>
    </row>
    <row r="20" spans="1:34" s="18" customFormat="1" ht="22.5" customHeight="1">
      <c r="A20" s="111"/>
      <c r="B20" s="98" t="s">
        <v>20</v>
      </c>
      <c r="C20" s="99"/>
      <c r="D20" s="100" t="s">
        <v>38</v>
      </c>
      <c r="E20" s="86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>
        <f aca="true" t="shared" si="4" ref="U20:U27">SUM(F20:T20)</f>
        <v>0</v>
      </c>
      <c r="V20" s="112"/>
      <c r="W20" s="6">
        <f t="shared" si="1"/>
        <v>0</v>
      </c>
      <c r="X20" s="112"/>
      <c r="Y20" s="112"/>
      <c r="Z20" s="112"/>
      <c r="AA20" s="26"/>
      <c r="AB20" s="26"/>
      <c r="AC20" s="26"/>
      <c r="AD20" s="26"/>
      <c r="AE20" s="26"/>
      <c r="AF20" s="26"/>
      <c r="AG20" s="26"/>
      <c r="AH20" s="26"/>
    </row>
    <row r="21" spans="1:34" s="18" customFormat="1" ht="22.5" customHeight="1">
      <c r="A21" s="111"/>
      <c r="B21" s="101" t="s">
        <v>39</v>
      </c>
      <c r="C21" s="86"/>
      <c r="D21" s="93" t="s">
        <v>98</v>
      </c>
      <c r="E21" s="8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>
        <f t="shared" si="4"/>
        <v>0</v>
      </c>
      <c r="V21" s="112"/>
      <c r="W21" s="6">
        <f t="shared" si="1"/>
        <v>0</v>
      </c>
      <c r="X21" s="112"/>
      <c r="Y21" s="112"/>
      <c r="Z21" s="112"/>
      <c r="AA21" s="26"/>
      <c r="AB21" s="26"/>
      <c r="AC21" s="26"/>
      <c r="AD21" s="26"/>
      <c r="AE21" s="26"/>
      <c r="AF21" s="26"/>
      <c r="AG21" s="26"/>
      <c r="AH21" s="26"/>
    </row>
    <row r="22" spans="1:34" s="18" customFormat="1" ht="22.5" customHeight="1">
      <c r="A22" s="111"/>
      <c r="B22" s="101" t="s">
        <v>31</v>
      </c>
      <c r="C22" s="86"/>
      <c r="D22" s="93" t="s">
        <v>33</v>
      </c>
      <c r="E22" s="86"/>
      <c r="F22" s="94"/>
      <c r="G22" s="94"/>
      <c r="H22" s="94"/>
      <c r="I22" s="94">
        <v>0</v>
      </c>
      <c r="J22" s="94">
        <v>0</v>
      </c>
      <c r="K22" s="94">
        <v>0</v>
      </c>
      <c r="L22" s="94"/>
      <c r="M22" s="94"/>
      <c r="N22" s="94"/>
      <c r="O22" s="94">
        <v>0</v>
      </c>
      <c r="P22" s="94"/>
      <c r="Q22" s="94"/>
      <c r="R22" s="94">
        <v>247520</v>
      </c>
      <c r="S22" s="94"/>
      <c r="T22" s="94"/>
      <c r="U22" s="94">
        <f t="shared" si="4"/>
        <v>247520</v>
      </c>
      <c r="V22" s="112"/>
      <c r="W22" s="6">
        <f t="shared" si="1"/>
        <v>247520</v>
      </c>
      <c r="X22" s="112"/>
      <c r="Y22" s="112"/>
      <c r="Z22" s="112"/>
      <c r="AA22" s="26"/>
      <c r="AB22" s="26"/>
      <c r="AC22" s="26"/>
      <c r="AD22" s="26"/>
      <c r="AE22" s="26"/>
      <c r="AF22" s="26"/>
      <c r="AG22" s="26"/>
      <c r="AH22" s="26"/>
    </row>
    <row r="23" spans="1:34" s="18" customFormat="1" ht="22.5" customHeight="1">
      <c r="A23" s="111"/>
      <c r="B23" s="101" t="s">
        <v>32</v>
      </c>
      <c r="C23" s="86"/>
      <c r="D23" s="93" t="s">
        <v>34</v>
      </c>
      <c r="E23" s="86"/>
      <c r="F23" s="94">
        <v>1083.852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>
        <v>0</v>
      </c>
      <c r="S23" s="94"/>
      <c r="T23" s="94"/>
      <c r="U23" s="94">
        <f t="shared" si="4"/>
        <v>1083.852</v>
      </c>
      <c r="V23" s="112"/>
      <c r="W23" s="6">
        <f t="shared" si="1"/>
        <v>1083.852</v>
      </c>
      <c r="X23" s="112"/>
      <c r="Y23" s="112"/>
      <c r="Z23" s="112"/>
      <c r="AA23" s="26"/>
      <c r="AB23" s="26"/>
      <c r="AC23" s="26"/>
      <c r="AD23" s="26"/>
      <c r="AE23" s="26"/>
      <c r="AF23" s="26"/>
      <c r="AG23" s="26"/>
      <c r="AH23" s="26"/>
    </row>
    <row r="24" spans="1:34" s="18" customFormat="1" ht="22.5" customHeight="1">
      <c r="A24" s="111"/>
      <c r="B24" s="101" t="s">
        <v>37</v>
      </c>
      <c r="C24" s="86"/>
      <c r="D24" s="93" t="s">
        <v>47</v>
      </c>
      <c r="E24" s="86"/>
      <c r="F24" s="94"/>
      <c r="G24" s="94"/>
      <c r="H24" s="94"/>
      <c r="I24" s="94"/>
      <c r="J24" s="94"/>
      <c r="K24" s="94">
        <v>63554.69700000001</v>
      </c>
      <c r="L24" s="94"/>
      <c r="M24" s="94"/>
      <c r="N24" s="94"/>
      <c r="O24" s="94"/>
      <c r="P24" s="94"/>
      <c r="Q24" s="94"/>
      <c r="R24" s="94">
        <v>0</v>
      </c>
      <c r="S24" s="94"/>
      <c r="T24" s="94"/>
      <c r="U24" s="94">
        <f t="shared" si="4"/>
        <v>63554.69700000001</v>
      </c>
      <c r="V24" s="112"/>
      <c r="W24" s="6">
        <f t="shared" si="1"/>
        <v>63554.69700000001</v>
      </c>
      <c r="X24" s="112"/>
      <c r="Y24" s="112"/>
      <c r="Z24" s="112"/>
      <c r="AA24" s="26"/>
      <c r="AB24" s="26"/>
      <c r="AC24" s="26"/>
      <c r="AD24" s="26"/>
      <c r="AE24" s="26"/>
      <c r="AF24" s="26"/>
      <c r="AG24" s="26"/>
      <c r="AH24" s="26"/>
    </row>
    <row r="25" spans="1:34" s="18" customFormat="1" ht="22.5" customHeight="1">
      <c r="A25" s="111"/>
      <c r="B25" s="101" t="s">
        <v>21</v>
      </c>
      <c r="C25" s="86"/>
      <c r="D25" s="93" t="s">
        <v>36</v>
      </c>
      <c r="E25" s="86"/>
      <c r="F25" s="94">
        <v>0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>
        <v>0</v>
      </c>
      <c r="S25" s="94"/>
      <c r="T25" s="94"/>
      <c r="U25" s="94">
        <f t="shared" si="4"/>
        <v>0</v>
      </c>
      <c r="V25" s="112"/>
      <c r="W25" s="6">
        <f t="shared" si="1"/>
        <v>0</v>
      </c>
      <c r="X25" s="112"/>
      <c r="Y25" s="112"/>
      <c r="Z25" s="112"/>
      <c r="AA25" s="26"/>
      <c r="AB25" s="26"/>
      <c r="AC25" s="26"/>
      <c r="AD25" s="26"/>
      <c r="AE25" s="26"/>
      <c r="AF25" s="26"/>
      <c r="AG25" s="26"/>
      <c r="AH25" s="26"/>
    </row>
    <row r="26" spans="1:34" s="18" customFormat="1" ht="22.5" customHeight="1">
      <c r="A26" s="111"/>
      <c r="B26" s="101" t="s">
        <v>23</v>
      </c>
      <c r="C26" s="86"/>
      <c r="D26" s="93" t="s">
        <v>35</v>
      </c>
      <c r="E26" s="8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>
        <v>0</v>
      </c>
      <c r="S26" s="94"/>
      <c r="T26" s="94"/>
      <c r="U26" s="94">
        <f t="shared" si="4"/>
        <v>0</v>
      </c>
      <c r="V26" s="112"/>
      <c r="W26" s="6">
        <f t="shared" si="1"/>
        <v>0</v>
      </c>
      <c r="X26" s="112"/>
      <c r="Y26" s="112"/>
      <c r="Z26" s="112"/>
      <c r="AA26" s="26"/>
      <c r="AB26" s="26"/>
      <c r="AC26" s="26"/>
      <c r="AD26" s="26"/>
      <c r="AE26" s="26"/>
      <c r="AF26" s="26"/>
      <c r="AG26" s="26"/>
      <c r="AH26" s="26"/>
    </row>
    <row r="27" spans="1:34" s="18" customFormat="1" ht="22.5" customHeight="1">
      <c r="A27" s="111"/>
      <c r="B27" s="101" t="s">
        <v>96</v>
      </c>
      <c r="C27" s="86"/>
      <c r="D27" s="93" t="s">
        <v>97</v>
      </c>
      <c r="E27" s="86"/>
      <c r="F27" s="94"/>
      <c r="G27" s="94"/>
      <c r="H27" s="94"/>
      <c r="I27" s="94"/>
      <c r="J27" s="94"/>
      <c r="K27" s="94"/>
      <c r="L27" s="94">
        <v>0</v>
      </c>
      <c r="M27" s="94"/>
      <c r="N27" s="94"/>
      <c r="O27" s="94"/>
      <c r="P27" s="94"/>
      <c r="Q27" s="94"/>
      <c r="R27" s="94"/>
      <c r="S27" s="94"/>
      <c r="T27" s="94"/>
      <c r="U27" s="94">
        <f t="shared" si="4"/>
        <v>0</v>
      </c>
      <c r="V27" s="112"/>
      <c r="W27" s="6"/>
      <c r="X27" s="112"/>
      <c r="Y27" s="112"/>
      <c r="Z27" s="112"/>
      <c r="AA27" s="26"/>
      <c r="AB27" s="26"/>
      <c r="AC27" s="26"/>
      <c r="AD27" s="26"/>
      <c r="AE27" s="26"/>
      <c r="AF27" s="26"/>
      <c r="AG27" s="26"/>
      <c r="AH27" s="26"/>
    </row>
    <row r="28" spans="1:34" ht="22.5" customHeight="1">
      <c r="A28" s="113"/>
      <c r="B28" s="102" t="s">
        <v>77</v>
      </c>
      <c r="C28" s="103"/>
      <c r="D28" s="104" t="s">
        <v>15</v>
      </c>
      <c r="E28" s="86"/>
      <c r="F28" s="97">
        <f aca="true" t="shared" si="5" ref="F28:P28">SUM(F29,F30,F31)</f>
        <v>0</v>
      </c>
      <c r="G28" s="97">
        <f t="shared" si="5"/>
        <v>0</v>
      </c>
      <c r="H28" s="97">
        <f t="shared" si="5"/>
        <v>0</v>
      </c>
      <c r="I28" s="97">
        <f t="shared" si="5"/>
        <v>324178.506</v>
      </c>
      <c r="J28" s="97">
        <f t="shared" si="5"/>
        <v>50502716.27599998</v>
      </c>
      <c r="K28" s="97">
        <f t="shared" si="5"/>
        <v>259432103.92399997</v>
      </c>
      <c r="L28" s="97">
        <f t="shared" si="5"/>
        <v>7497789.640000001</v>
      </c>
      <c r="M28" s="97">
        <f t="shared" si="5"/>
        <v>31780982.43599999</v>
      </c>
      <c r="N28" s="97">
        <f t="shared" si="5"/>
        <v>0</v>
      </c>
      <c r="O28" s="97">
        <f t="shared" si="5"/>
        <v>37887050.90700001</v>
      </c>
      <c r="P28" s="97">
        <f t="shared" si="5"/>
        <v>0</v>
      </c>
      <c r="Q28" s="97">
        <f>SUM(Q29,Q30,Q31)</f>
        <v>0</v>
      </c>
      <c r="R28" s="97">
        <f>SUM(R29,R30,R31)</f>
        <v>2922346.7690000003</v>
      </c>
      <c r="S28" s="97">
        <f>SUM(S29,S30,S31)</f>
        <v>0</v>
      </c>
      <c r="T28" s="97">
        <f>SUM(T29,T30,T31)</f>
        <v>0</v>
      </c>
      <c r="U28" s="114">
        <f>SUM(U29,U30,U31)</f>
        <v>390347168.45799994</v>
      </c>
      <c r="V28" s="107"/>
      <c r="W28" s="6">
        <f t="shared" si="1"/>
        <v>390347168.45799994</v>
      </c>
      <c r="X28" s="49"/>
      <c r="Y28" s="107"/>
      <c r="Z28" s="107"/>
      <c r="AA28" s="2"/>
      <c r="AB28" s="2"/>
      <c r="AC28" s="2"/>
      <c r="AD28" s="2"/>
      <c r="AE28" s="2"/>
      <c r="AF28" s="2"/>
      <c r="AG28" s="2"/>
      <c r="AH28" s="2"/>
    </row>
    <row r="29" spans="1:34" s="18" customFormat="1" ht="22.5" customHeight="1">
      <c r="A29" s="111"/>
      <c r="B29" s="101" t="s">
        <v>20</v>
      </c>
      <c r="C29" s="86"/>
      <c r="D29" s="93" t="s">
        <v>42</v>
      </c>
      <c r="E29" s="86"/>
      <c r="F29" s="94"/>
      <c r="G29" s="94"/>
      <c r="H29" s="94"/>
      <c r="I29" s="94"/>
      <c r="J29" s="94">
        <v>554020.076</v>
      </c>
      <c r="K29" s="94">
        <v>105952.064</v>
      </c>
      <c r="L29" s="94"/>
      <c r="M29" s="94">
        <v>867974.437</v>
      </c>
      <c r="N29" s="94"/>
      <c r="O29" s="94"/>
      <c r="P29" s="94"/>
      <c r="Q29" s="94"/>
      <c r="R29" s="94">
        <v>901641.738</v>
      </c>
      <c r="S29" s="94"/>
      <c r="T29" s="94"/>
      <c r="U29" s="94">
        <f>SUM(F29:T29)</f>
        <v>2429588.315</v>
      </c>
      <c r="V29" s="112"/>
      <c r="W29" s="6">
        <f t="shared" si="1"/>
        <v>2429588.315</v>
      </c>
      <c r="X29" s="112"/>
      <c r="Y29" s="112"/>
      <c r="Z29" s="112"/>
      <c r="AA29" s="26"/>
      <c r="AB29" s="26"/>
      <c r="AC29" s="26"/>
      <c r="AD29" s="26"/>
      <c r="AE29" s="26"/>
      <c r="AF29" s="26"/>
      <c r="AG29" s="26"/>
      <c r="AH29" s="26"/>
    </row>
    <row r="30" spans="1:34" s="18" customFormat="1" ht="22.5" customHeight="1">
      <c r="A30" s="111"/>
      <c r="B30" s="101" t="s">
        <v>39</v>
      </c>
      <c r="C30" s="86"/>
      <c r="D30" s="93" t="s">
        <v>43</v>
      </c>
      <c r="E30" s="86"/>
      <c r="F30" s="94"/>
      <c r="G30" s="94"/>
      <c r="H30" s="94"/>
      <c r="I30" s="94">
        <v>324178.506</v>
      </c>
      <c r="J30" s="94">
        <v>49948696.19999998</v>
      </c>
      <c r="K30" s="94">
        <v>259326151.85999995</v>
      </c>
      <c r="L30" s="94">
        <v>7497789.640000001</v>
      </c>
      <c r="M30" s="94">
        <v>30913007.99899999</v>
      </c>
      <c r="N30" s="94"/>
      <c r="O30" s="94">
        <v>37887050.90700001</v>
      </c>
      <c r="P30" s="94"/>
      <c r="Q30" s="94">
        <v>0</v>
      </c>
      <c r="R30" s="94">
        <v>2020705.0310000002</v>
      </c>
      <c r="S30" s="94"/>
      <c r="T30" s="94"/>
      <c r="U30" s="94">
        <f>SUM(F30:T30)</f>
        <v>387917580.14299995</v>
      </c>
      <c r="V30" s="112"/>
      <c r="W30" s="6">
        <f t="shared" si="1"/>
        <v>387917580.14299995</v>
      </c>
      <c r="X30" s="112"/>
      <c r="Y30" s="112"/>
      <c r="Z30" s="112"/>
      <c r="AA30" s="26"/>
      <c r="AB30" s="26"/>
      <c r="AC30" s="26"/>
      <c r="AD30" s="26"/>
      <c r="AE30" s="26"/>
      <c r="AF30" s="26"/>
      <c r="AG30" s="26"/>
      <c r="AH30" s="26"/>
    </row>
    <row r="31" spans="1:34" s="18" customFormat="1" ht="22.5" customHeight="1">
      <c r="A31" s="111"/>
      <c r="B31" s="101" t="s">
        <v>31</v>
      </c>
      <c r="C31" s="86"/>
      <c r="D31" s="93" t="s">
        <v>101</v>
      </c>
      <c r="E31" s="86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>
        <f>SUM(F31:T31)</f>
        <v>0</v>
      </c>
      <c r="V31" s="112"/>
      <c r="W31" s="6">
        <f t="shared" si="1"/>
        <v>0</v>
      </c>
      <c r="X31" s="112"/>
      <c r="Y31" s="112"/>
      <c r="Z31" s="112"/>
      <c r="AA31" s="26"/>
      <c r="AB31" s="26"/>
      <c r="AC31" s="26"/>
      <c r="AD31" s="26"/>
      <c r="AE31" s="26"/>
      <c r="AF31" s="26"/>
      <c r="AG31" s="26"/>
      <c r="AH31" s="26"/>
    </row>
    <row r="32" spans="1:34" s="18" customFormat="1" ht="22.5" customHeight="1">
      <c r="A32" s="111"/>
      <c r="B32" s="102" t="s">
        <v>78</v>
      </c>
      <c r="C32" s="103"/>
      <c r="D32" s="104" t="s">
        <v>41</v>
      </c>
      <c r="E32" s="86"/>
      <c r="F32" s="97">
        <v>305.83</v>
      </c>
      <c r="G32" s="97">
        <v>3083.107</v>
      </c>
      <c r="H32" s="97"/>
      <c r="I32" s="97">
        <v>112925.443</v>
      </c>
      <c r="J32" s="97">
        <v>11571873.108999997</v>
      </c>
      <c r="K32" s="97">
        <v>52339406.492</v>
      </c>
      <c r="L32" s="97">
        <v>1423418.111</v>
      </c>
      <c r="M32" s="97">
        <v>8252744.665000001</v>
      </c>
      <c r="N32" s="97">
        <v>5383.772</v>
      </c>
      <c r="O32" s="97">
        <v>14527006.474000001</v>
      </c>
      <c r="P32" s="97">
        <v>272807.164</v>
      </c>
      <c r="Q32" s="97"/>
      <c r="R32" s="97">
        <v>746222.1029999999</v>
      </c>
      <c r="S32" s="97"/>
      <c r="T32" s="97"/>
      <c r="U32" s="97">
        <f>SUM(F32:T32)</f>
        <v>89255176.27000001</v>
      </c>
      <c r="V32" s="112"/>
      <c r="W32" s="6">
        <f t="shared" si="1"/>
        <v>89255176.27000001</v>
      </c>
      <c r="X32" s="112"/>
      <c r="Y32" s="112"/>
      <c r="Z32" s="112"/>
      <c r="AA32" s="26"/>
      <c r="AB32" s="26"/>
      <c r="AC32" s="26"/>
      <c r="AD32" s="26"/>
      <c r="AE32" s="26"/>
      <c r="AF32" s="26"/>
      <c r="AG32" s="26"/>
      <c r="AH32" s="26"/>
    </row>
    <row r="33" spans="1:34" ht="25.5" customHeight="1">
      <c r="A33" s="79"/>
      <c r="B33" s="77"/>
      <c r="C33" s="77"/>
      <c r="D33" s="77"/>
      <c r="E33" s="77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7"/>
      <c r="W33" s="107"/>
      <c r="X33" s="49"/>
      <c r="Y33" s="107"/>
      <c r="Z33" s="107"/>
      <c r="AA33" s="2"/>
      <c r="AB33" s="2"/>
      <c r="AC33" s="2"/>
      <c r="AD33" s="2"/>
      <c r="AE33" s="2"/>
      <c r="AF33" s="2"/>
      <c r="AG33" s="2"/>
      <c r="AH33" s="2"/>
    </row>
    <row r="34" spans="6:34" ht="18" customHeight="1" hidden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f>+S9-S15</f>
        <v>0</v>
      </c>
      <c r="T34" s="11">
        <f>+T9-T15</f>
        <v>0</v>
      </c>
      <c r="U34" s="4">
        <f>+U9-U15</f>
        <v>-8562407.740999937</v>
      </c>
      <c r="V34" s="4">
        <f>+V9-V15</f>
        <v>0</v>
      </c>
      <c r="W34" s="4" t="e">
        <f>+W9-W15</f>
        <v>#REF!</v>
      </c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38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</sheetData>
  <sheetProtection/>
  <mergeCells count="2">
    <mergeCell ref="J2:O2"/>
    <mergeCell ref="J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5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8"/>
  <sheetViews>
    <sheetView zoomScalePageLayoutView="0" workbookViewId="0" topLeftCell="A1">
      <selection activeCell="A21" sqref="A21:E21"/>
    </sheetView>
  </sheetViews>
  <sheetFormatPr defaultColWidth="11.00390625" defaultRowHeight="12.75"/>
  <cols>
    <col min="1" max="1" width="12.125" style="0" customWidth="1"/>
    <col min="2" max="2" width="23.25390625" style="0" customWidth="1"/>
    <col min="3" max="3" width="16.25390625" style="0" customWidth="1"/>
    <col min="4" max="4" width="12.25390625" style="0" customWidth="1"/>
  </cols>
  <sheetData>
    <row r="1" spans="1:4" ht="15">
      <c r="A1" s="121" t="s">
        <v>121</v>
      </c>
      <c r="B1" s="121" t="s">
        <v>122</v>
      </c>
      <c r="C1" s="121" t="s">
        <v>123</v>
      </c>
      <c r="D1" s="126" t="s">
        <v>127</v>
      </c>
    </row>
    <row r="2" spans="1:4" ht="15">
      <c r="A2" s="115" t="s">
        <v>53</v>
      </c>
      <c r="B2" s="117">
        <v>424294</v>
      </c>
      <c r="C2" s="117">
        <v>1389.682</v>
      </c>
      <c r="D2" s="124">
        <f>+C2/B2</f>
        <v>0.003275280819431809</v>
      </c>
    </row>
    <row r="3" spans="1:4" ht="15">
      <c r="A3" s="115" t="s">
        <v>54</v>
      </c>
      <c r="B3" s="117">
        <v>213494</v>
      </c>
      <c r="C3" s="117">
        <v>97129.911</v>
      </c>
      <c r="D3" s="124">
        <f aca="true" t="shared" si="0" ref="D3:D17">+C3/B3</f>
        <v>0.45495382071627305</v>
      </c>
    </row>
    <row r="4" spans="1:4" ht="15">
      <c r="A4" s="115" t="s">
        <v>55</v>
      </c>
      <c r="B4" s="117">
        <v>240634</v>
      </c>
      <c r="C4" s="117">
        <v>102375.225</v>
      </c>
      <c r="D4" s="124">
        <f t="shared" si="0"/>
        <v>0.4254395679746005</v>
      </c>
    </row>
    <row r="5" spans="1:4" ht="15">
      <c r="A5" s="115" t="s">
        <v>65</v>
      </c>
      <c r="B5" s="117">
        <v>5799386</v>
      </c>
      <c r="C5" s="117">
        <v>587687.191</v>
      </c>
      <c r="D5" s="124">
        <f t="shared" si="0"/>
        <v>0.10133610540840013</v>
      </c>
    </row>
    <row r="6" spans="1:4" ht="15">
      <c r="A6" s="115" t="s">
        <v>66</v>
      </c>
      <c r="B6" s="117">
        <v>132181560</v>
      </c>
      <c r="C6" s="117">
        <v>62600585.505999975</v>
      </c>
      <c r="D6" s="124">
        <f t="shared" si="0"/>
        <v>0.473595450878322</v>
      </c>
    </row>
    <row r="7" spans="1:4" ht="15">
      <c r="A7" s="115" t="s">
        <v>56</v>
      </c>
      <c r="B7" s="117">
        <v>634168633</v>
      </c>
      <c r="C7" s="117">
        <v>315219842.48499995</v>
      </c>
      <c r="D7" s="124">
        <f t="shared" si="0"/>
        <v>0.4970599712474268</v>
      </c>
    </row>
    <row r="8" spans="1:4" ht="15">
      <c r="A8" s="115" t="s">
        <v>57</v>
      </c>
      <c r="B8" s="117">
        <v>24595843</v>
      </c>
      <c r="C8" s="117">
        <v>9222216.493</v>
      </c>
      <c r="D8" s="124">
        <f t="shared" si="0"/>
        <v>0.37495020979764754</v>
      </c>
    </row>
    <row r="9" spans="1:4" ht="15">
      <c r="A9" s="115" t="s">
        <v>58</v>
      </c>
      <c r="B9" s="117">
        <v>63286684</v>
      </c>
      <c r="C9" s="117">
        <v>40341242.02699999</v>
      </c>
      <c r="D9" s="124">
        <f t="shared" si="0"/>
        <v>0.6374364949663026</v>
      </c>
    </row>
    <row r="10" spans="1:4" ht="15">
      <c r="A10" s="115" t="s">
        <v>60</v>
      </c>
      <c r="B10" s="117">
        <v>181282</v>
      </c>
      <c r="C10" s="117">
        <v>97953.851</v>
      </c>
      <c r="D10" s="124">
        <f t="shared" si="0"/>
        <v>0.5403396421045663</v>
      </c>
    </row>
    <row r="11" spans="1:4" ht="15">
      <c r="A11" s="115" t="s">
        <v>80</v>
      </c>
      <c r="B11" s="117">
        <v>144434399</v>
      </c>
      <c r="C11" s="117">
        <v>52414057.38100001</v>
      </c>
      <c r="D11" s="124">
        <f t="shared" si="0"/>
        <v>0.3628917885482392</v>
      </c>
    </row>
    <row r="12" spans="1:4" ht="15">
      <c r="A12" s="115" t="s">
        <v>61</v>
      </c>
      <c r="B12" s="117">
        <v>299117</v>
      </c>
      <c r="C12" s="117">
        <v>288353.345</v>
      </c>
      <c r="D12" s="124">
        <f t="shared" si="0"/>
        <v>0.9640152348412159</v>
      </c>
    </row>
    <row r="13" spans="1:4" ht="15">
      <c r="A13" s="115" t="s">
        <v>103</v>
      </c>
      <c r="B13" s="117">
        <v>11877880</v>
      </c>
      <c r="C13" s="117">
        <v>0</v>
      </c>
      <c r="D13" s="124">
        <f t="shared" si="0"/>
        <v>0</v>
      </c>
    </row>
    <row r="14" spans="1:4" ht="15">
      <c r="A14" s="115" t="s">
        <v>62</v>
      </c>
      <c r="B14" s="117">
        <v>14306947</v>
      </c>
      <c r="C14" s="117">
        <v>4100319.1910000006</v>
      </c>
      <c r="D14" s="124">
        <f t="shared" si="0"/>
        <v>0.286596378039284</v>
      </c>
    </row>
    <row r="15" spans="1:4" ht="15">
      <c r="A15" s="115" t="s">
        <v>63</v>
      </c>
      <c r="B15" s="117">
        <v>0</v>
      </c>
      <c r="C15" s="117">
        <v>0</v>
      </c>
      <c r="D15" s="124"/>
    </row>
    <row r="16" spans="1:4" ht="15">
      <c r="A16" s="115" t="s">
        <v>49</v>
      </c>
      <c r="B16" s="117">
        <v>0</v>
      </c>
      <c r="C16" s="117">
        <v>0</v>
      </c>
      <c r="D16" s="124"/>
    </row>
    <row r="17" spans="1:4" ht="15">
      <c r="A17" s="116" t="s">
        <v>126</v>
      </c>
      <c r="B17" s="123">
        <f>SUM(B2:B16)</f>
        <v>1032010153</v>
      </c>
      <c r="C17" s="123">
        <f>SUM(C2:C16)</f>
        <v>485073152.288</v>
      </c>
      <c r="D17" s="125">
        <f t="shared" si="0"/>
        <v>0.4700275000957282</v>
      </c>
    </row>
    <row r="21" spans="1:5" ht="15">
      <c r="A21" s="122" t="s">
        <v>124</v>
      </c>
      <c r="B21" s="122" t="s">
        <v>125</v>
      </c>
      <c r="C21" s="122" t="s">
        <v>122</v>
      </c>
      <c r="D21" s="122" t="s">
        <v>123</v>
      </c>
      <c r="E21" s="126" t="s">
        <v>127</v>
      </c>
    </row>
    <row r="22" spans="1:5" ht="15">
      <c r="A22" s="118" t="s">
        <v>7</v>
      </c>
      <c r="B22" s="119" t="s">
        <v>8</v>
      </c>
      <c r="C22" s="117">
        <v>11438944</v>
      </c>
      <c r="D22" s="117">
        <v>4649481.564</v>
      </c>
      <c r="E22" s="124">
        <f>+D22/C22</f>
        <v>0.4064607330886488</v>
      </c>
    </row>
    <row r="23" spans="1:5" ht="15">
      <c r="A23" s="118" t="s">
        <v>9</v>
      </c>
      <c r="B23" s="119" t="s">
        <v>10</v>
      </c>
      <c r="C23" s="117">
        <v>2213821</v>
      </c>
      <c r="D23" s="117">
        <v>484492.447</v>
      </c>
      <c r="E23" s="124">
        <f aca="true" t="shared" si="1" ref="E23:E28">+D23/C23</f>
        <v>0.21884897062589975</v>
      </c>
    </row>
    <row r="24" spans="1:5" ht="15">
      <c r="A24" s="118" t="s">
        <v>75</v>
      </c>
      <c r="B24" s="119" t="s">
        <v>67</v>
      </c>
      <c r="C24" s="117"/>
      <c r="D24" s="117">
        <v>24675</v>
      </c>
      <c r="E24" s="124"/>
    </row>
    <row r="25" spans="1:5" ht="15">
      <c r="A25" s="118" t="s">
        <v>76</v>
      </c>
      <c r="B25" s="120" t="s">
        <v>68</v>
      </c>
      <c r="C25" s="117">
        <v>8163242</v>
      </c>
      <c r="D25" s="117">
        <v>312158.549</v>
      </c>
      <c r="E25" s="124">
        <f t="shared" si="1"/>
        <v>0.038239531426362224</v>
      </c>
    </row>
    <row r="26" spans="1:5" ht="15">
      <c r="A26" s="118" t="s">
        <v>77</v>
      </c>
      <c r="B26" s="119" t="s">
        <v>15</v>
      </c>
      <c r="C26" s="117">
        <v>920938958</v>
      </c>
      <c r="D26" s="117">
        <v>390347168.45799994</v>
      </c>
      <c r="E26" s="124">
        <f t="shared" si="1"/>
        <v>0.4238578084542276</v>
      </c>
    </row>
    <row r="27" spans="1:5" ht="15">
      <c r="A27" s="118" t="s">
        <v>78</v>
      </c>
      <c r="B27" s="119" t="s">
        <v>41</v>
      </c>
      <c r="C27" s="117">
        <v>89255188</v>
      </c>
      <c r="D27" s="117">
        <v>89255176.27000001</v>
      </c>
      <c r="E27" s="124">
        <f t="shared" si="1"/>
        <v>0.9999998685790681</v>
      </c>
    </row>
    <row r="28" spans="1:5" ht="15">
      <c r="A28" s="116" t="s">
        <v>126</v>
      </c>
      <c r="B28" s="127"/>
      <c r="C28" s="123">
        <f>SUM(C22:C27)</f>
        <v>1032010153</v>
      </c>
      <c r="D28" s="123">
        <f>SUM(D22:D27)</f>
        <v>485073152.288</v>
      </c>
      <c r="E28" s="125">
        <f t="shared" si="1"/>
        <v>0.4700275000957282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2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T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Z34" sqref="Z34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40.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20.75390625" style="16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3"/>
      <c r="F2" s="34"/>
      <c r="G2" s="34"/>
      <c r="H2" s="34"/>
      <c r="I2" s="34"/>
      <c r="J2" s="34"/>
      <c r="K2" s="34" t="s">
        <v>118</v>
      </c>
      <c r="L2" s="34"/>
      <c r="M2" s="34"/>
      <c r="N2" s="34"/>
      <c r="O2" s="41"/>
      <c r="P2" s="34"/>
      <c r="Q2" s="34"/>
      <c r="R2" s="34"/>
      <c r="S2" s="34"/>
      <c r="T2" s="34"/>
      <c r="U2" s="8"/>
    </row>
    <row r="3" spans="2:21" ht="18" customHeight="1">
      <c r="B3" s="33"/>
      <c r="F3" s="35"/>
      <c r="G3" s="35"/>
      <c r="H3" s="35"/>
      <c r="I3" s="35"/>
      <c r="J3" s="35"/>
      <c r="K3" s="131" t="s">
        <v>102</v>
      </c>
      <c r="L3" s="131"/>
      <c r="M3" s="131"/>
      <c r="N3" s="35"/>
      <c r="O3" s="35"/>
      <c r="P3" s="35"/>
      <c r="Q3" s="35"/>
      <c r="R3" s="35"/>
      <c r="S3" s="35"/>
      <c r="T3" s="35"/>
      <c r="U3" s="9"/>
    </row>
    <row r="4" spans="2:26" ht="18" customHeight="1">
      <c r="B4" s="36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6"/>
      <c r="S5" s="20"/>
      <c r="T5" s="20"/>
      <c r="U5" s="20"/>
      <c r="V5" s="16"/>
      <c r="W5" s="16"/>
      <c r="X5" s="16"/>
      <c r="Y5" s="16"/>
      <c r="Z5" s="16"/>
    </row>
    <row r="6" spans="2:20" s="16" customFormat="1" ht="18" customHeight="1">
      <c r="B6" s="28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6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57" t="s">
        <v>63</v>
      </c>
      <c r="T7" s="57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58" t="s">
        <v>93</v>
      </c>
      <c r="T8" s="58" t="s">
        <v>94</v>
      </c>
      <c r="U8" s="22" t="s">
        <v>64</v>
      </c>
      <c r="W8" s="16" t="s">
        <v>70</v>
      </c>
    </row>
    <row r="9" spans="1:34" s="50" customFormat="1" ht="24.75" customHeight="1">
      <c r="A9" s="42"/>
      <c r="B9" s="43" t="s">
        <v>0</v>
      </c>
      <c r="C9" s="44"/>
      <c r="D9" s="45" t="s">
        <v>1</v>
      </c>
      <c r="E9" s="46"/>
      <c r="F9" s="59">
        <f aca="true" t="shared" si="0" ref="F9:T9">SUM(F11,F12,F13,F14,F19,F20,F21,F22,F23,F24,F10)</f>
        <v>5334458920</v>
      </c>
      <c r="G9" s="59">
        <f t="shared" si="0"/>
        <v>2416278323</v>
      </c>
      <c r="H9" s="59">
        <f t="shared" si="0"/>
        <v>6878608167</v>
      </c>
      <c r="I9" s="59">
        <f>SUM(I11,I12,I13,I14,I19,I20,I21,I22,I23,I24,I10)</f>
        <v>12752690282</v>
      </c>
      <c r="J9" s="59">
        <f t="shared" si="0"/>
        <v>112545635972</v>
      </c>
      <c r="K9" s="59">
        <f t="shared" si="0"/>
        <v>559518355967</v>
      </c>
      <c r="L9" s="59">
        <f t="shared" si="0"/>
        <v>35563430174</v>
      </c>
      <c r="M9" s="59">
        <f t="shared" si="0"/>
        <v>25537125345</v>
      </c>
      <c r="N9" s="59">
        <f t="shared" si="0"/>
        <v>1168772943</v>
      </c>
      <c r="O9" s="59">
        <f t="shared" si="0"/>
        <v>95590466738</v>
      </c>
      <c r="P9" s="59">
        <f t="shared" si="0"/>
        <v>15283491521</v>
      </c>
      <c r="Q9" s="59">
        <f>SUM(Q11,Q12,Q13,Q14,Q19,Q20,Q21,Q22,Q23,Q24,Q10)</f>
        <v>605691593927</v>
      </c>
      <c r="R9" s="59">
        <f t="shared" si="0"/>
        <v>13144909193</v>
      </c>
      <c r="S9" s="47">
        <f>SUM(S11,S12,S13,S14,S19,S20,S21,S22,S23,S24,S10)</f>
        <v>1492034000</v>
      </c>
      <c r="T9" s="47">
        <f t="shared" si="0"/>
        <v>9089404000</v>
      </c>
      <c r="U9" s="47">
        <f>SUM(U11,U12,U13,U14,U19,U20,U21,U22,U24,U10,U23)</f>
        <v>1502007255472</v>
      </c>
      <c r="V9" s="48"/>
      <c r="W9" s="54">
        <f>SUM(W11,W10,W12,W13,W14,W19,W20,W21,W22,W24,W23)</f>
        <v>1491425817472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18" customFormat="1" ht="22.5" customHeight="1">
      <c r="A10" s="25"/>
      <c r="B10" s="23" t="s">
        <v>37</v>
      </c>
      <c r="D10" s="24" t="s">
        <v>14</v>
      </c>
      <c r="F10" s="12">
        <v>22958602</v>
      </c>
      <c r="G10" s="12">
        <v>5355800</v>
      </c>
      <c r="H10" s="12">
        <v>84412269</v>
      </c>
      <c r="I10" s="12">
        <v>108687860</v>
      </c>
      <c r="J10" s="12">
        <v>159882650</v>
      </c>
      <c r="K10" s="12">
        <v>1072987652</v>
      </c>
      <c r="L10" s="12">
        <v>66193854</v>
      </c>
      <c r="M10" s="12">
        <v>50221961</v>
      </c>
      <c r="N10" s="12">
        <v>33541470</v>
      </c>
      <c r="O10" s="12">
        <v>60289900</v>
      </c>
      <c r="P10" s="12">
        <v>193512499</v>
      </c>
      <c r="Q10" s="12">
        <v>16425629</v>
      </c>
      <c r="R10" s="12">
        <v>136710295</v>
      </c>
      <c r="S10" s="12">
        <v>0</v>
      </c>
      <c r="T10" s="12">
        <v>5708000</v>
      </c>
      <c r="U10" s="12">
        <f>SUM(F10:T10)</f>
        <v>2016888441</v>
      </c>
      <c r="V10" s="26"/>
      <c r="W10" s="5">
        <f>+U10-T10-S10</f>
        <v>2011180441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18" customFormat="1" ht="22.5" customHeight="1">
      <c r="A11" s="25"/>
      <c r="B11" s="23" t="s">
        <v>21</v>
      </c>
      <c r="D11" s="24" t="s">
        <v>22</v>
      </c>
      <c r="F11" s="12">
        <v>1170523</v>
      </c>
      <c r="G11" s="12">
        <v>545040</v>
      </c>
      <c r="H11" s="12">
        <v>5418390</v>
      </c>
      <c r="I11" s="12">
        <v>16655943</v>
      </c>
      <c r="J11" s="12">
        <v>9214313</v>
      </c>
      <c r="K11" s="12">
        <v>87991798</v>
      </c>
      <c r="L11" s="12">
        <v>5666256</v>
      </c>
      <c r="M11" s="12">
        <v>4280030</v>
      </c>
      <c r="N11" s="12">
        <v>1512768</v>
      </c>
      <c r="O11" s="12">
        <v>2247873</v>
      </c>
      <c r="P11" s="12">
        <v>11931695</v>
      </c>
      <c r="Q11" s="12"/>
      <c r="R11" s="12">
        <v>3940851</v>
      </c>
      <c r="S11" s="12">
        <v>1701000</v>
      </c>
      <c r="T11" s="12"/>
      <c r="U11" s="12">
        <f>SUM(F11:T11)</f>
        <v>152276480</v>
      </c>
      <c r="V11" s="26"/>
      <c r="W11" s="53">
        <f>+U11-T11-S11</f>
        <v>150575480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18" customFormat="1" ht="22.5" customHeight="1">
      <c r="A12" s="25"/>
      <c r="B12" s="23" t="s">
        <v>23</v>
      </c>
      <c r="D12" s="24" t="s">
        <v>24</v>
      </c>
      <c r="F12" s="12"/>
      <c r="G12" s="12"/>
      <c r="H12" s="12"/>
      <c r="I12" s="12">
        <v>30000</v>
      </c>
      <c r="J12" s="12">
        <v>1630263334</v>
      </c>
      <c r="K12" s="12">
        <v>5946736385</v>
      </c>
      <c r="L12" s="12">
        <v>0</v>
      </c>
      <c r="M12" s="12"/>
      <c r="N12" s="12"/>
      <c r="O12" s="12"/>
      <c r="P12" s="12"/>
      <c r="Q12" s="12">
        <v>23693063336</v>
      </c>
      <c r="R12" s="12">
        <v>17773607</v>
      </c>
      <c r="S12" s="12">
        <v>203527000</v>
      </c>
      <c r="T12" s="12"/>
      <c r="U12" s="12">
        <f>SUM(F12:T12)</f>
        <v>31491393662</v>
      </c>
      <c r="V12" s="26"/>
      <c r="W12" s="53">
        <f>+U12-T12-S12</f>
        <v>31287866662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18" customFormat="1" ht="22.5" customHeight="1">
      <c r="A13" s="25"/>
      <c r="B13" s="23" t="s">
        <v>25</v>
      </c>
      <c r="D13" s="24" t="s">
        <v>26</v>
      </c>
      <c r="F13" s="12">
        <v>116551837</v>
      </c>
      <c r="G13" s="12">
        <v>50250726</v>
      </c>
      <c r="H13" s="12">
        <v>278575694</v>
      </c>
      <c r="I13" s="12">
        <v>238191464</v>
      </c>
      <c r="J13" s="12">
        <v>1142892271</v>
      </c>
      <c r="K13" s="12">
        <v>7087028026</v>
      </c>
      <c r="L13" s="12">
        <v>496242818</v>
      </c>
      <c r="M13" s="12">
        <v>732320596</v>
      </c>
      <c r="N13" s="12">
        <v>136807372</v>
      </c>
      <c r="O13" s="12">
        <v>366693404</v>
      </c>
      <c r="P13" s="12">
        <v>422311990</v>
      </c>
      <c r="Q13" s="12">
        <v>39521205645</v>
      </c>
      <c r="R13" s="12">
        <v>353978486</v>
      </c>
      <c r="S13" s="12">
        <v>34119000</v>
      </c>
      <c r="T13" s="12">
        <v>100064000</v>
      </c>
      <c r="U13" s="12">
        <f>SUM(F13:T13)</f>
        <v>51077233329</v>
      </c>
      <c r="V13" s="26"/>
      <c r="W13" s="53">
        <f aca="true" t="shared" si="1" ref="W13:W49">+U13-T13-S13</f>
        <v>50943050329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18" customFormat="1" ht="22.5" customHeight="1">
      <c r="A14" s="25"/>
      <c r="B14" s="23" t="s">
        <v>44</v>
      </c>
      <c r="D14" s="24" t="s">
        <v>2</v>
      </c>
      <c r="F14" s="12">
        <f aca="true" t="shared" si="2" ref="F14:R14">SUM(F15,F18)</f>
        <v>4651263000</v>
      </c>
      <c r="G14" s="12">
        <f t="shared" si="2"/>
        <v>2210847000</v>
      </c>
      <c r="H14" s="12">
        <f t="shared" si="2"/>
        <v>6213731000</v>
      </c>
      <c r="I14" s="12">
        <f t="shared" si="2"/>
        <v>10015898000</v>
      </c>
      <c r="J14" s="12">
        <f t="shared" si="2"/>
        <v>82980223592</v>
      </c>
      <c r="K14" s="12">
        <f>SUM(K15,K18)</f>
        <v>512633911123</v>
      </c>
      <c r="L14" s="12">
        <f t="shared" si="2"/>
        <v>30167375471</v>
      </c>
      <c r="M14" s="12">
        <f t="shared" si="2"/>
        <v>19735315439</v>
      </c>
      <c r="N14" s="12">
        <f t="shared" si="2"/>
        <v>888363000</v>
      </c>
      <c r="O14" s="12">
        <f>SUM(O15,O18)</f>
        <v>87526287375</v>
      </c>
      <c r="P14" s="12">
        <f>SUM(P15,P18)</f>
        <v>12803609588</v>
      </c>
      <c r="Q14" s="12">
        <f>SUM(Q15,Q18)</f>
        <v>137690777000</v>
      </c>
      <c r="R14" s="12">
        <f t="shared" si="2"/>
        <v>11338448000</v>
      </c>
      <c r="S14" s="12">
        <f>SUM(S15,S18)</f>
        <v>1097000000</v>
      </c>
      <c r="T14" s="12">
        <f>SUM(T15,T18)</f>
        <v>8972254000</v>
      </c>
      <c r="U14" s="12">
        <f>SUM(U15,U18)</f>
        <v>928925303588</v>
      </c>
      <c r="V14" s="26"/>
      <c r="W14" s="5">
        <f>+U14-T14-S14</f>
        <v>918856049588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s="18" customFormat="1" ht="22.5" customHeight="1">
      <c r="A15" s="25"/>
      <c r="B15" s="23" t="s">
        <v>20</v>
      </c>
      <c r="D15" s="24" t="s">
        <v>45</v>
      </c>
      <c r="F15" s="12">
        <f aca="true" t="shared" si="3" ref="F15:R15">SUM(F16:F17)</f>
        <v>4651263000</v>
      </c>
      <c r="G15" s="12">
        <f t="shared" si="3"/>
        <v>2210847000</v>
      </c>
      <c r="H15" s="12">
        <f t="shared" si="3"/>
        <v>6213731000</v>
      </c>
      <c r="I15" s="12">
        <f t="shared" si="3"/>
        <v>10015898000</v>
      </c>
      <c r="J15" s="12">
        <f t="shared" si="3"/>
        <v>82980223592</v>
      </c>
      <c r="K15" s="12">
        <f>SUM(K16:K17)</f>
        <v>512633911123</v>
      </c>
      <c r="L15" s="12">
        <f t="shared" si="3"/>
        <v>30167375471</v>
      </c>
      <c r="M15" s="12">
        <f t="shared" si="3"/>
        <v>19735315439</v>
      </c>
      <c r="N15" s="12">
        <f t="shared" si="3"/>
        <v>888363000</v>
      </c>
      <c r="O15" s="12">
        <f t="shared" si="3"/>
        <v>87526287375</v>
      </c>
      <c r="P15" s="12">
        <f>SUM(P16:P17)</f>
        <v>12431783000</v>
      </c>
      <c r="Q15" s="12">
        <f>SUM(Q16:Q17)</f>
        <v>137690777000</v>
      </c>
      <c r="R15" s="12">
        <f t="shared" si="3"/>
        <v>11338448000</v>
      </c>
      <c r="S15" s="12">
        <f>SUM(S16:S17)</f>
        <v>1097000000</v>
      </c>
      <c r="T15" s="12">
        <f>SUM(T16:T17)</f>
        <v>8972254000</v>
      </c>
      <c r="U15" s="12">
        <f>SUM(U16:U17)</f>
        <v>928553477000</v>
      </c>
      <c r="V15" s="26"/>
      <c r="W15" s="5">
        <f t="shared" si="1"/>
        <v>918484223000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18" customFormat="1" ht="22.5" customHeight="1">
      <c r="A16" s="25"/>
      <c r="B16" s="23"/>
      <c r="D16" s="24" t="s">
        <v>3</v>
      </c>
      <c r="F16" s="12">
        <v>4379985000</v>
      </c>
      <c r="G16" s="12">
        <v>1986979000</v>
      </c>
      <c r="H16" s="12">
        <v>5691000000</v>
      </c>
      <c r="I16" s="12">
        <v>6720000000</v>
      </c>
      <c r="J16" s="12">
        <v>10480000000</v>
      </c>
      <c r="K16" s="12">
        <v>70968079000</v>
      </c>
      <c r="L16" s="12">
        <v>4867077000</v>
      </c>
      <c r="M16" s="12">
        <v>3860000000</v>
      </c>
      <c r="N16" s="12">
        <v>830095000</v>
      </c>
      <c r="O16" s="12">
        <v>5025000000</v>
      </c>
      <c r="P16" s="12">
        <v>10009884000</v>
      </c>
      <c r="Q16" s="12">
        <v>8033777000</v>
      </c>
      <c r="R16" s="12">
        <v>8823000000</v>
      </c>
      <c r="S16" s="12"/>
      <c r="T16" s="12">
        <v>5657000000</v>
      </c>
      <c r="U16" s="12">
        <f>SUM(F16:T16)</f>
        <v>147331876000</v>
      </c>
      <c r="V16" s="26"/>
      <c r="W16" s="53">
        <f t="shared" si="1"/>
        <v>141674876000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18" customFormat="1" ht="22.5" customHeight="1">
      <c r="A17" s="25"/>
      <c r="B17" s="23"/>
      <c r="D17" s="24" t="s">
        <v>48</v>
      </c>
      <c r="F17" s="12">
        <v>271278000</v>
      </c>
      <c r="G17" s="12">
        <v>223868000</v>
      </c>
      <c r="H17" s="12">
        <v>522731000</v>
      </c>
      <c r="I17" s="12">
        <v>3295898000</v>
      </c>
      <c r="J17" s="12">
        <v>72500223592</v>
      </c>
      <c r="K17" s="12">
        <v>441665832123</v>
      </c>
      <c r="L17" s="12">
        <v>25300298471</v>
      </c>
      <c r="M17" s="12">
        <v>15875315439</v>
      </c>
      <c r="N17" s="12">
        <v>58268000</v>
      </c>
      <c r="O17" s="12">
        <v>82501287375</v>
      </c>
      <c r="P17" s="12">
        <v>2421899000</v>
      </c>
      <c r="Q17" s="12">
        <v>129657000000</v>
      </c>
      <c r="R17" s="12">
        <v>2515448000</v>
      </c>
      <c r="S17" s="12">
        <v>1097000000</v>
      </c>
      <c r="T17" s="12">
        <v>3315254000</v>
      </c>
      <c r="U17" s="12">
        <f aca="true" t="shared" si="4" ref="U17:U24">SUM(F17:T17)</f>
        <v>781221601000</v>
      </c>
      <c r="V17" s="26"/>
      <c r="W17" s="53">
        <f>+U17-T17-S17</f>
        <v>776809347000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18" customFormat="1" ht="22.5" customHeight="1">
      <c r="A18" s="25"/>
      <c r="B18" s="23" t="s">
        <v>31</v>
      </c>
      <c r="D18" s="24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371826588</v>
      </c>
      <c r="Q18" s="12"/>
      <c r="R18" s="12"/>
      <c r="S18" s="12"/>
      <c r="T18" s="12"/>
      <c r="U18" s="12">
        <f t="shared" si="4"/>
        <v>371826588</v>
      </c>
      <c r="V18" s="26"/>
      <c r="W18" s="53">
        <f t="shared" si="1"/>
        <v>371826588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18" customFormat="1" ht="22.5" customHeight="1">
      <c r="A19" s="25"/>
      <c r="B19" s="23" t="s">
        <v>4</v>
      </c>
      <c r="D19" s="24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11378000</v>
      </c>
      <c r="U19" s="12">
        <f t="shared" si="4"/>
        <v>11378000</v>
      </c>
      <c r="V19" s="26"/>
      <c r="W19" s="5">
        <f t="shared" si="1"/>
        <v>0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18" customFormat="1" ht="22.5" customHeight="1">
      <c r="A20" s="25"/>
      <c r="B20" s="23" t="s">
        <v>71</v>
      </c>
      <c r="D20" s="24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6"/>
      <c r="W20" s="5">
        <f t="shared" si="1"/>
        <v>0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18" customFormat="1" ht="22.5" customHeight="1">
      <c r="A21" s="25"/>
      <c r="B21" s="23" t="s">
        <v>72</v>
      </c>
      <c r="D21" s="24" t="s">
        <v>29</v>
      </c>
      <c r="F21" s="12">
        <v>249588720</v>
      </c>
      <c r="G21" s="12">
        <v>82111791</v>
      </c>
      <c r="H21" s="12">
        <v>250328548</v>
      </c>
      <c r="I21" s="12">
        <v>254920498</v>
      </c>
      <c r="J21" s="12">
        <v>394361910</v>
      </c>
      <c r="K21" s="12">
        <v>5960507004</v>
      </c>
      <c r="L21" s="12">
        <v>217581164</v>
      </c>
      <c r="M21" s="12">
        <v>1476581216</v>
      </c>
      <c r="N21" s="12">
        <v>96566885</v>
      </c>
      <c r="O21" s="12">
        <v>52915212</v>
      </c>
      <c r="P21" s="12">
        <v>531984201</v>
      </c>
      <c r="Q21" s="12">
        <v>109312544</v>
      </c>
      <c r="R21" s="12">
        <v>379817144</v>
      </c>
      <c r="S21" s="12">
        <v>25398000</v>
      </c>
      <c r="T21" s="12"/>
      <c r="U21" s="12">
        <f t="shared" si="4"/>
        <v>10081974837</v>
      </c>
      <c r="V21" s="26"/>
      <c r="W21" s="53">
        <f t="shared" si="1"/>
        <v>10056576837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s="18" customFormat="1" ht="22.5" customHeight="1">
      <c r="A22" s="25"/>
      <c r="B22" s="23" t="s">
        <v>73</v>
      </c>
      <c r="D22" s="24" t="s">
        <v>51</v>
      </c>
      <c r="F22" s="12"/>
      <c r="G22" s="12"/>
      <c r="H22" s="12"/>
      <c r="I22" s="12"/>
      <c r="J22" s="12"/>
      <c r="K22" s="12"/>
      <c r="L22" s="12"/>
      <c r="M22" s="12"/>
      <c r="N22" s="12">
        <v>0</v>
      </c>
      <c r="O22" s="12"/>
      <c r="P22" s="12"/>
      <c r="Q22" s="12">
        <v>339399057139</v>
      </c>
      <c r="R22" s="12"/>
      <c r="S22" s="12"/>
      <c r="T22" s="12"/>
      <c r="U22" s="12">
        <f t="shared" si="4"/>
        <v>339399057139</v>
      </c>
      <c r="V22" s="26"/>
      <c r="W22" s="53">
        <f>+U22-T22-S22</f>
        <v>339399057139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s="18" customFormat="1" ht="22.5" customHeight="1">
      <c r="A23" s="25"/>
      <c r="B23" s="23">
        <v>14</v>
      </c>
      <c r="D23" s="24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6"/>
      <c r="W23" s="5">
        <f t="shared" si="1"/>
        <v>0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s="18" customFormat="1" ht="22.5" customHeight="1">
      <c r="A24" s="25"/>
      <c r="B24" s="23" t="s">
        <v>74</v>
      </c>
      <c r="D24" s="24" t="s">
        <v>5</v>
      </c>
      <c r="F24" s="12">
        <v>292926238</v>
      </c>
      <c r="G24" s="12">
        <v>67167966</v>
      </c>
      <c r="H24" s="12">
        <v>46142266</v>
      </c>
      <c r="I24" s="12">
        <v>2118306517</v>
      </c>
      <c r="J24" s="12">
        <v>26228797902</v>
      </c>
      <c r="K24" s="12">
        <v>26729193979</v>
      </c>
      <c r="L24" s="12">
        <v>4610370611</v>
      </c>
      <c r="M24" s="12">
        <v>3538406103</v>
      </c>
      <c r="N24" s="12">
        <v>11981448</v>
      </c>
      <c r="O24" s="12">
        <v>7582032974</v>
      </c>
      <c r="P24" s="12">
        <v>1320141548</v>
      </c>
      <c r="Q24" s="12">
        <v>65261752634</v>
      </c>
      <c r="R24" s="12">
        <v>914240810</v>
      </c>
      <c r="S24" s="12">
        <v>130289000</v>
      </c>
      <c r="T24" s="12"/>
      <c r="U24" s="12">
        <f t="shared" si="4"/>
        <v>138851749996</v>
      </c>
      <c r="V24" s="26"/>
      <c r="W24" s="53">
        <f t="shared" si="1"/>
        <v>138721460996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s="50" customFormat="1" ht="24.75" customHeight="1">
      <c r="A25" s="42"/>
      <c r="B25" s="51"/>
      <c r="C25" s="44"/>
      <c r="D25" s="45" t="s">
        <v>6</v>
      </c>
      <c r="E25" s="46"/>
      <c r="F25" s="59">
        <f>SUM(F26,F27,F28,F29,F30,F31,F32,F41,F42,F46,F47,F48,F49)</f>
        <v>4725178836</v>
      </c>
      <c r="G25" s="59">
        <f aca="true" t="shared" si="5" ref="G25:T25">SUM(G26,G27,G28,G29,G30,G31,G32,G41,G42,G46,G47,G48,G49)</f>
        <v>2188980054</v>
      </c>
      <c r="H25" s="59">
        <f t="shared" si="5"/>
        <v>6218618314</v>
      </c>
      <c r="I25" s="59">
        <f t="shared" si="5"/>
        <v>12277092865</v>
      </c>
      <c r="J25" s="59">
        <f t="shared" si="5"/>
        <v>83233517148</v>
      </c>
      <c r="K25" s="59">
        <f t="shared" si="5"/>
        <v>662950724791</v>
      </c>
      <c r="L25" s="59">
        <f t="shared" si="5"/>
        <v>45053628922</v>
      </c>
      <c r="M25" s="59">
        <f t="shared" si="5"/>
        <v>22010975822</v>
      </c>
      <c r="N25" s="59">
        <f t="shared" si="5"/>
        <v>3524648107</v>
      </c>
      <c r="O25" s="59">
        <f t="shared" si="5"/>
        <v>64513086217</v>
      </c>
      <c r="P25" s="59">
        <f t="shared" si="5"/>
        <v>15163848269</v>
      </c>
      <c r="Q25" s="59">
        <f t="shared" si="5"/>
        <v>608886924288</v>
      </c>
      <c r="R25" s="59">
        <f t="shared" si="5"/>
        <v>13209351110</v>
      </c>
      <c r="S25" s="47">
        <f t="shared" si="5"/>
        <v>1237897000</v>
      </c>
      <c r="T25" s="47">
        <f t="shared" si="5"/>
        <v>8716671000</v>
      </c>
      <c r="U25" s="47">
        <f>SUM(U26,U27,U28,U29,U30,U31,U32,U41,U42,U46,U47,U48,U49)</f>
        <v>1553911142743</v>
      </c>
      <c r="V25" s="49"/>
      <c r="W25" s="54">
        <f>SUM(W26,W27,W28,W29,W30,W31,W32,W41,W42,W46,W47,W48,W49)</f>
        <v>1543956574743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s="18" customFormat="1" ht="22.5" customHeight="1">
      <c r="A26" s="25"/>
      <c r="B26" s="23" t="s">
        <v>7</v>
      </c>
      <c r="D26" s="24" t="s">
        <v>8</v>
      </c>
      <c r="F26" s="12">
        <v>3994156706</v>
      </c>
      <c r="G26" s="12">
        <v>1871095195</v>
      </c>
      <c r="H26" s="12">
        <v>5241318585</v>
      </c>
      <c r="I26" s="12">
        <v>7041001555</v>
      </c>
      <c r="J26" s="12">
        <v>10693302198</v>
      </c>
      <c r="K26" s="12">
        <v>71415847642</v>
      </c>
      <c r="L26" s="12">
        <v>5328919006</v>
      </c>
      <c r="M26" s="12">
        <v>3949678622</v>
      </c>
      <c r="N26" s="12">
        <v>3124190191</v>
      </c>
      <c r="O26" s="12">
        <v>4172921669</v>
      </c>
      <c r="P26" s="12">
        <v>10658067322</v>
      </c>
      <c r="Q26" s="12">
        <v>7994189462</v>
      </c>
      <c r="R26" s="12">
        <v>9276822856</v>
      </c>
      <c r="S26" s="12">
        <v>1049507000</v>
      </c>
      <c r="T26" s="12">
        <v>5840141000</v>
      </c>
      <c r="U26" s="12">
        <f aca="true" t="shared" si="6" ref="U26:U31">SUM(F26:T26)</f>
        <v>151651159009</v>
      </c>
      <c r="V26" s="26"/>
      <c r="W26" s="53">
        <f t="shared" si="1"/>
        <v>144761511009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s="18" customFormat="1" ht="22.5" customHeight="1">
      <c r="A27" s="25"/>
      <c r="B27" s="23" t="s">
        <v>9</v>
      </c>
      <c r="D27" s="24" t="s">
        <v>10</v>
      </c>
      <c r="F27" s="12">
        <v>136538519</v>
      </c>
      <c r="G27" s="12">
        <v>103883136</v>
      </c>
      <c r="H27" s="12">
        <v>229397679</v>
      </c>
      <c r="I27" s="12">
        <v>325312436</v>
      </c>
      <c r="J27" s="12">
        <v>677003649</v>
      </c>
      <c r="K27" s="12">
        <v>4478778348</v>
      </c>
      <c r="L27" s="12">
        <v>329464248</v>
      </c>
      <c r="M27" s="12">
        <v>174666655</v>
      </c>
      <c r="N27" s="12">
        <v>107704273</v>
      </c>
      <c r="O27" s="12">
        <v>571551548</v>
      </c>
      <c r="P27" s="12">
        <v>2495924764</v>
      </c>
      <c r="Q27" s="12">
        <v>683835955</v>
      </c>
      <c r="R27" s="12">
        <v>716626799</v>
      </c>
      <c r="S27" s="12">
        <v>86774000</v>
      </c>
      <c r="T27" s="12">
        <v>1659414000</v>
      </c>
      <c r="U27" s="12">
        <f t="shared" si="6"/>
        <v>12776876009</v>
      </c>
      <c r="V27" s="26"/>
      <c r="W27" s="53">
        <f t="shared" si="1"/>
        <v>11030688009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s="18" customFormat="1" ht="22.5" customHeight="1">
      <c r="A28" s="25"/>
      <c r="B28" s="23" t="s">
        <v>11</v>
      </c>
      <c r="D28" s="24" t="s">
        <v>52</v>
      </c>
      <c r="F28" s="12">
        <v>403756834</v>
      </c>
      <c r="G28" s="12">
        <v>50855549</v>
      </c>
      <c r="H28" s="12">
        <v>539197704</v>
      </c>
      <c r="I28" s="12">
        <v>347911211</v>
      </c>
      <c r="J28" s="12">
        <v>580753734</v>
      </c>
      <c r="K28" s="12">
        <v>4891849356</v>
      </c>
      <c r="L28" s="12">
        <v>75108692</v>
      </c>
      <c r="M28" s="12">
        <v>101786432</v>
      </c>
      <c r="N28" s="12">
        <v>184249724</v>
      </c>
      <c r="O28" s="12">
        <v>79989767</v>
      </c>
      <c r="P28" s="12">
        <v>573880251</v>
      </c>
      <c r="Q28" s="12">
        <v>39132905</v>
      </c>
      <c r="R28" s="12">
        <v>127620594</v>
      </c>
      <c r="S28" s="12"/>
      <c r="T28" s="12"/>
      <c r="U28" s="12">
        <f t="shared" si="6"/>
        <v>7996092753</v>
      </c>
      <c r="V28" s="26"/>
      <c r="W28" s="53">
        <f t="shared" si="1"/>
        <v>7996092753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18" customFormat="1" ht="22.5" customHeight="1">
      <c r="A29" s="25"/>
      <c r="B29" s="23" t="s">
        <v>12</v>
      </c>
      <c r="D29" s="24" t="s">
        <v>14</v>
      </c>
      <c r="F29" s="12">
        <v>75129960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350644686</v>
      </c>
      <c r="R29" s="12">
        <v>144558000</v>
      </c>
      <c r="S29" s="12"/>
      <c r="T29" s="12"/>
      <c r="U29" s="12">
        <f t="shared" si="6"/>
        <v>570332646</v>
      </c>
      <c r="V29" s="26"/>
      <c r="W29" s="53">
        <f t="shared" si="1"/>
        <v>570332646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s="18" customFormat="1" ht="22.5" customHeight="1">
      <c r="A30" s="25"/>
      <c r="B30" s="23" t="s">
        <v>13</v>
      </c>
      <c r="D30" s="24" t="s">
        <v>30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35240000</v>
      </c>
      <c r="T30" s="12">
        <v>65787000</v>
      </c>
      <c r="U30" s="12">
        <f t="shared" si="6"/>
        <v>101027000</v>
      </c>
      <c r="V30" s="26"/>
      <c r="W30" s="5">
        <f t="shared" si="1"/>
        <v>0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s="18" customFormat="1" ht="22.5" customHeight="1">
      <c r="A31" s="25"/>
      <c r="B31" s="23" t="s">
        <v>75</v>
      </c>
      <c r="D31" s="24" t="s">
        <v>67</v>
      </c>
      <c r="F31" s="12"/>
      <c r="G31" s="12"/>
      <c r="H31" s="12"/>
      <c r="I31" s="12"/>
      <c r="J31" s="12">
        <v>2064821306</v>
      </c>
      <c r="K31" s="12">
        <v>271017182</v>
      </c>
      <c r="L31" s="12"/>
      <c r="M31" s="12">
        <v>40855632</v>
      </c>
      <c r="N31" s="12"/>
      <c r="O31" s="12">
        <v>0</v>
      </c>
      <c r="P31" s="12"/>
      <c r="Q31" s="12">
        <v>226831822</v>
      </c>
      <c r="R31" s="12"/>
      <c r="S31" s="12"/>
      <c r="T31" s="12"/>
      <c r="U31" s="12">
        <f t="shared" si="6"/>
        <v>2603525942</v>
      </c>
      <c r="V31" s="26"/>
      <c r="W31" s="53">
        <f t="shared" si="1"/>
        <v>2603525942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s="16" customFormat="1" ht="22.5" customHeight="1">
      <c r="A32" s="25"/>
      <c r="B32" s="23" t="s">
        <v>76</v>
      </c>
      <c r="C32" s="18"/>
      <c r="D32" s="29" t="s">
        <v>68</v>
      </c>
      <c r="E32" s="18"/>
      <c r="F32" s="12">
        <f aca="true" t="shared" si="7" ref="F32:T32">SUM(F33:F39)</f>
        <v>47087195</v>
      </c>
      <c r="G32" s="12">
        <f t="shared" si="7"/>
        <v>59097946</v>
      </c>
      <c r="H32" s="12">
        <f t="shared" si="7"/>
        <v>118054768</v>
      </c>
      <c r="I32" s="12">
        <f t="shared" si="7"/>
        <v>9601682</v>
      </c>
      <c r="J32" s="12">
        <f t="shared" si="7"/>
        <v>21996736</v>
      </c>
      <c r="K32" s="12">
        <f t="shared" si="7"/>
        <v>117198951</v>
      </c>
      <c r="L32" s="12">
        <f t="shared" si="7"/>
        <v>21500</v>
      </c>
      <c r="M32" s="12">
        <f t="shared" si="7"/>
        <v>60217473</v>
      </c>
      <c r="N32" s="12">
        <f t="shared" si="7"/>
        <v>9943300</v>
      </c>
      <c r="O32" s="12">
        <f t="shared" si="7"/>
        <v>16277351</v>
      </c>
      <c r="P32" s="12">
        <f t="shared" si="7"/>
        <v>402313509</v>
      </c>
      <c r="Q32" s="12">
        <f t="shared" si="7"/>
        <v>6214873</v>
      </c>
      <c r="R32" s="12">
        <f t="shared" si="7"/>
        <v>178078240</v>
      </c>
      <c r="S32" s="12">
        <f t="shared" si="7"/>
        <v>1689000</v>
      </c>
      <c r="T32" s="12">
        <f t="shared" si="7"/>
        <v>25870000</v>
      </c>
      <c r="U32" s="12">
        <f>SUM(U33:U40)</f>
        <v>1073662524</v>
      </c>
      <c r="V32" s="7"/>
      <c r="W32" s="5">
        <f t="shared" si="1"/>
        <v>1046103524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5"/>
      <c r="B33" s="39" t="s">
        <v>20</v>
      </c>
      <c r="C33" s="37"/>
      <c r="D33" s="40" t="s">
        <v>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6"/>
      <c r="W33" s="5">
        <f t="shared" si="1"/>
        <v>0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s="18" customFormat="1" ht="22.5" customHeight="1">
      <c r="A34" s="25"/>
      <c r="B34" s="27" t="s">
        <v>39</v>
      </c>
      <c r="D34" s="24" t="s">
        <v>98</v>
      </c>
      <c r="F34" s="12"/>
      <c r="G34" s="12"/>
      <c r="H34" s="12">
        <v>0</v>
      </c>
      <c r="I34" s="12"/>
      <c r="J34" s="12"/>
      <c r="K34" s="12">
        <v>0</v>
      </c>
      <c r="L34" s="12"/>
      <c r="M34" s="12"/>
      <c r="N34" s="12"/>
      <c r="O34" s="12">
        <v>0</v>
      </c>
      <c r="P34" s="12"/>
      <c r="Q34" s="12"/>
      <c r="R34" s="12"/>
      <c r="S34" s="12"/>
      <c r="T34" s="12"/>
      <c r="U34" s="12">
        <f t="shared" si="8"/>
        <v>0</v>
      </c>
      <c r="V34" s="26"/>
      <c r="W34" s="5">
        <f t="shared" si="1"/>
        <v>0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18" customFormat="1" ht="22.5" customHeight="1">
      <c r="A35" s="25"/>
      <c r="B35" s="27" t="s">
        <v>31</v>
      </c>
      <c r="D35" s="24" t="s">
        <v>33</v>
      </c>
      <c r="F35" s="12"/>
      <c r="G35" s="12"/>
      <c r="H35" s="12"/>
      <c r="I35" s="12">
        <v>0</v>
      </c>
      <c r="J35" s="12"/>
      <c r="K35" s="12">
        <v>0</v>
      </c>
      <c r="L35" s="12">
        <v>0</v>
      </c>
      <c r="M35" s="12">
        <v>53740800</v>
      </c>
      <c r="N35" s="12"/>
      <c r="O35" s="12">
        <v>0</v>
      </c>
      <c r="P35" s="12">
        <v>0</v>
      </c>
      <c r="Q35" s="12"/>
      <c r="R35" s="12">
        <v>74256000</v>
      </c>
      <c r="S35" s="12"/>
      <c r="T35" s="12">
        <v>0</v>
      </c>
      <c r="U35" s="12">
        <f t="shared" si="8"/>
        <v>127996800</v>
      </c>
      <c r="V35" s="26"/>
      <c r="W35" s="53">
        <f t="shared" si="1"/>
        <v>127996800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s="18" customFormat="1" ht="22.5" customHeight="1">
      <c r="A36" s="25"/>
      <c r="B36" s="27" t="s">
        <v>32</v>
      </c>
      <c r="D36" s="24" t="s">
        <v>34</v>
      </c>
      <c r="F36" s="12"/>
      <c r="G36" s="12">
        <v>478017</v>
      </c>
      <c r="H36" s="12">
        <v>0</v>
      </c>
      <c r="I36" s="12"/>
      <c r="J36" s="12"/>
      <c r="K36" s="12">
        <v>4546040</v>
      </c>
      <c r="L36" s="12"/>
      <c r="M36" s="12">
        <v>4144759</v>
      </c>
      <c r="N36" s="12"/>
      <c r="O36" s="12">
        <v>72371</v>
      </c>
      <c r="P36" s="12">
        <v>0</v>
      </c>
      <c r="Q36" s="12"/>
      <c r="R36" s="12"/>
      <c r="S36" s="12"/>
      <c r="T36" s="12">
        <v>2080000</v>
      </c>
      <c r="U36" s="12">
        <f t="shared" si="8"/>
        <v>11321187</v>
      </c>
      <c r="V36" s="26"/>
      <c r="W36" s="53">
        <f t="shared" si="1"/>
        <v>9241187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s="18" customFormat="1" ht="22.5" customHeight="1">
      <c r="A37" s="25"/>
      <c r="B37" s="27" t="s">
        <v>37</v>
      </c>
      <c r="D37" s="24" t="s">
        <v>47</v>
      </c>
      <c r="F37" s="12"/>
      <c r="G37" s="12">
        <v>27101046</v>
      </c>
      <c r="H37" s="12">
        <v>0</v>
      </c>
      <c r="I37" s="12"/>
      <c r="J37" s="12"/>
      <c r="K37" s="12">
        <v>112652911</v>
      </c>
      <c r="L37" s="12"/>
      <c r="M37" s="12">
        <v>2288914</v>
      </c>
      <c r="N37" s="12"/>
      <c r="O37" s="12"/>
      <c r="P37" s="12">
        <v>132467328</v>
      </c>
      <c r="Q37" s="12"/>
      <c r="R37" s="12"/>
      <c r="S37" s="12">
        <v>1689000</v>
      </c>
      <c r="T37" s="12">
        <v>0</v>
      </c>
      <c r="U37" s="12">
        <f t="shared" si="8"/>
        <v>276199199</v>
      </c>
      <c r="V37" s="26"/>
      <c r="W37" s="53">
        <f t="shared" si="1"/>
        <v>274510199</v>
      </c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s="18" customFormat="1" ht="22.5" customHeight="1">
      <c r="A38" s="25"/>
      <c r="B38" s="27" t="s">
        <v>21</v>
      </c>
      <c r="D38" s="24" t="s">
        <v>36</v>
      </c>
      <c r="F38" s="12">
        <v>16624485</v>
      </c>
      <c r="G38" s="12">
        <v>31477233</v>
      </c>
      <c r="H38" s="12">
        <v>22339280</v>
      </c>
      <c r="I38" s="12">
        <v>9601682</v>
      </c>
      <c r="J38" s="12">
        <v>21556407</v>
      </c>
      <c r="K38" s="12">
        <v>0</v>
      </c>
      <c r="L38" s="12">
        <v>0</v>
      </c>
      <c r="M38" s="12">
        <v>0</v>
      </c>
      <c r="N38" s="12">
        <v>9943300</v>
      </c>
      <c r="O38" s="12">
        <v>16204980</v>
      </c>
      <c r="P38" s="12">
        <v>40596340</v>
      </c>
      <c r="Q38" s="12">
        <v>176000</v>
      </c>
      <c r="R38" s="12">
        <v>3720491</v>
      </c>
      <c r="S38" s="12"/>
      <c r="T38" s="12">
        <v>20694000</v>
      </c>
      <c r="U38" s="12">
        <f t="shared" si="8"/>
        <v>192934198</v>
      </c>
      <c r="V38" s="26"/>
      <c r="W38" s="53">
        <f t="shared" si="1"/>
        <v>172240198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s="18" customFormat="1" ht="22.5" customHeight="1">
      <c r="A39" s="25"/>
      <c r="B39" s="27" t="s">
        <v>23</v>
      </c>
      <c r="D39" s="24" t="s">
        <v>35</v>
      </c>
      <c r="F39" s="12">
        <v>30462710</v>
      </c>
      <c r="G39" s="12">
        <v>41650</v>
      </c>
      <c r="H39" s="12">
        <v>95715488</v>
      </c>
      <c r="I39" s="12">
        <v>0</v>
      </c>
      <c r="J39" s="12">
        <v>440329</v>
      </c>
      <c r="K39" s="12">
        <v>0</v>
      </c>
      <c r="L39" s="12">
        <v>21500</v>
      </c>
      <c r="M39" s="12">
        <v>43000</v>
      </c>
      <c r="N39" s="12">
        <v>0</v>
      </c>
      <c r="O39" s="12">
        <v>0</v>
      </c>
      <c r="P39" s="12">
        <v>229249841</v>
      </c>
      <c r="Q39" s="12">
        <v>6038873</v>
      </c>
      <c r="R39" s="12">
        <v>100101749</v>
      </c>
      <c r="S39" s="12"/>
      <c r="T39" s="12">
        <v>3096000</v>
      </c>
      <c r="U39" s="12">
        <f t="shared" si="8"/>
        <v>465211140</v>
      </c>
      <c r="V39" s="26"/>
      <c r="W39" s="53">
        <f t="shared" si="1"/>
        <v>462115140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s="18" customFormat="1" ht="22.5" customHeight="1">
      <c r="A40" s="25"/>
      <c r="B40" s="27" t="s">
        <v>96</v>
      </c>
      <c r="D40" s="24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6"/>
      <c r="W40" s="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s="18" customFormat="1" ht="22.5" customHeight="1">
      <c r="A41" s="25"/>
      <c r="B41" s="30">
        <v>30</v>
      </c>
      <c r="C41" s="31"/>
      <c r="D41" s="32" t="s">
        <v>100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6"/>
      <c r="W41" s="5">
        <f t="shared" si="1"/>
        <v>0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22.5" customHeight="1">
      <c r="A42" s="3"/>
      <c r="B42" s="30" t="s">
        <v>77</v>
      </c>
      <c r="C42" s="31"/>
      <c r="D42" s="32" t="s">
        <v>15</v>
      </c>
      <c r="E42" s="18"/>
      <c r="F42" s="14">
        <f>SUM(F43:F45)</f>
        <v>6540000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2518750481</v>
      </c>
      <c r="J42" s="14">
        <f>SUM(J43:J45)</f>
        <v>46926964775</v>
      </c>
      <c r="K42" s="14">
        <f>SUM(K43:K45)</f>
        <v>472550892207</v>
      </c>
      <c r="L42" s="14">
        <f>SUM(L43:L45)</f>
        <v>33545628346</v>
      </c>
      <c r="M42" s="14">
        <f t="shared" si="9"/>
        <v>14547938641</v>
      </c>
      <c r="N42" s="14">
        <f t="shared" si="9"/>
        <v>60455585</v>
      </c>
      <c r="O42" s="14">
        <f t="shared" si="9"/>
        <v>48098386919</v>
      </c>
      <c r="P42" s="14">
        <f t="shared" si="9"/>
        <v>0</v>
      </c>
      <c r="Q42" s="14">
        <f>SUM(Q43:Q45)</f>
        <v>265266723719</v>
      </c>
      <c r="R42" s="14">
        <f t="shared" si="9"/>
        <v>2083547754</v>
      </c>
      <c r="S42" s="14">
        <f t="shared" si="9"/>
        <v>0</v>
      </c>
      <c r="T42" s="14">
        <f t="shared" si="9"/>
        <v>203001000</v>
      </c>
      <c r="U42" s="52">
        <f t="shared" si="9"/>
        <v>885808829427</v>
      </c>
      <c r="V42" s="2"/>
      <c r="W42" s="5">
        <f t="shared" si="1"/>
        <v>885605828427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5"/>
      <c r="B43" s="27" t="s">
        <v>20</v>
      </c>
      <c r="D43" s="24" t="s">
        <v>42</v>
      </c>
      <c r="F43" s="12">
        <v>6540000</v>
      </c>
      <c r="G43" s="12"/>
      <c r="H43" s="12"/>
      <c r="I43" s="12">
        <v>24028237</v>
      </c>
      <c r="J43" s="12">
        <v>715790241</v>
      </c>
      <c r="K43" s="12">
        <v>2168883035</v>
      </c>
      <c r="L43" s="12">
        <v>11272880</v>
      </c>
      <c r="M43" s="12">
        <v>154052859</v>
      </c>
      <c r="N43" s="12">
        <v>60455585</v>
      </c>
      <c r="O43" s="12"/>
      <c r="P43" s="12"/>
      <c r="Q43" s="12"/>
      <c r="R43" s="12">
        <v>77212671</v>
      </c>
      <c r="S43" s="12"/>
      <c r="T43" s="12"/>
      <c r="U43" s="12">
        <f aca="true" t="shared" si="10" ref="U43:U49">SUM(F43:T43)</f>
        <v>3218235508</v>
      </c>
      <c r="V43" s="26"/>
      <c r="W43" s="53">
        <f t="shared" si="1"/>
        <v>3218235508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s="18" customFormat="1" ht="22.5" customHeight="1">
      <c r="A44" s="25"/>
      <c r="B44" s="27" t="s">
        <v>39</v>
      </c>
      <c r="D44" s="24" t="s">
        <v>43</v>
      </c>
      <c r="F44" s="12"/>
      <c r="G44" s="12"/>
      <c r="H44" s="12"/>
      <c r="I44" s="12">
        <v>2494722244</v>
      </c>
      <c r="J44" s="12">
        <v>46211174534</v>
      </c>
      <c r="K44" s="12">
        <v>470382009172</v>
      </c>
      <c r="L44" s="12">
        <v>33534355466</v>
      </c>
      <c r="M44" s="12">
        <v>14393885782</v>
      </c>
      <c r="N44" s="12"/>
      <c r="O44" s="12">
        <v>48098386919</v>
      </c>
      <c r="P44" s="12"/>
      <c r="Q44" s="12">
        <v>265266723719</v>
      </c>
      <c r="R44" s="12">
        <v>2006335083</v>
      </c>
      <c r="S44" s="12"/>
      <c r="T44" s="12">
        <v>203001000</v>
      </c>
      <c r="U44" s="12">
        <f t="shared" si="10"/>
        <v>882590593919</v>
      </c>
      <c r="V44" s="26"/>
      <c r="W44" s="53">
        <f t="shared" si="1"/>
        <v>882387592919</v>
      </c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s="18" customFormat="1" ht="22.5" customHeight="1">
      <c r="A45" s="25"/>
      <c r="B45" s="27" t="s">
        <v>31</v>
      </c>
      <c r="D45" s="24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6"/>
      <c r="W45" s="5">
        <f t="shared" si="1"/>
        <v>0</v>
      </c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s="18" customFormat="1" ht="22.5" customHeight="1">
      <c r="A46" s="25"/>
      <c r="B46" s="23" t="s">
        <v>16</v>
      </c>
      <c r="D46" s="24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6"/>
      <c r="W46" s="5">
        <f t="shared" si="1"/>
        <v>0</v>
      </c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s="18" customFormat="1" ht="22.5" customHeight="1">
      <c r="A47" s="25"/>
      <c r="B47" s="23" t="s">
        <v>17</v>
      </c>
      <c r="D47" s="24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314316825721</v>
      </c>
      <c r="R47" s="12"/>
      <c r="S47" s="12"/>
      <c r="T47" s="12"/>
      <c r="U47" s="12">
        <f>SUM(F47:T47)</f>
        <v>314316825721</v>
      </c>
      <c r="V47" s="26"/>
      <c r="W47" s="53">
        <f t="shared" si="1"/>
        <v>314316825721</v>
      </c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s="18" customFormat="1" ht="22.5" customHeight="1">
      <c r="A48" s="25"/>
      <c r="B48" s="23" t="s">
        <v>78</v>
      </c>
      <c r="D48" s="24" t="s">
        <v>41</v>
      </c>
      <c r="F48" s="12">
        <v>61969622</v>
      </c>
      <c r="G48" s="12">
        <v>104048228</v>
      </c>
      <c r="H48" s="12">
        <v>90649578</v>
      </c>
      <c r="I48" s="12">
        <v>2034515500</v>
      </c>
      <c r="J48" s="12">
        <v>22268674750</v>
      </c>
      <c r="K48" s="12">
        <v>109225141105</v>
      </c>
      <c r="L48" s="12">
        <v>5774487130</v>
      </c>
      <c r="M48" s="12">
        <v>3135832367</v>
      </c>
      <c r="N48" s="12">
        <v>38105034</v>
      </c>
      <c r="O48" s="12">
        <v>11573958963</v>
      </c>
      <c r="P48" s="12">
        <v>1033662423</v>
      </c>
      <c r="Q48" s="12">
        <v>20002525145</v>
      </c>
      <c r="R48" s="12">
        <v>682096867</v>
      </c>
      <c r="S48" s="12">
        <v>64677000</v>
      </c>
      <c r="T48" s="12">
        <v>922458000</v>
      </c>
      <c r="U48" s="12">
        <f t="shared" si="10"/>
        <v>177012801712</v>
      </c>
      <c r="V48" s="26"/>
      <c r="W48" s="53">
        <f t="shared" si="1"/>
        <v>176025666712</v>
      </c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s="18" customFormat="1" ht="22.5" customHeight="1">
      <c r="A49" s="25"/>
      <c r="B49" s="30" t="s">
        <v>79</v>
      </c>
      <c r="C49" s="31"/>
      <c r="D49" s="32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10000</v>
      </c>
      <c r="T49" s="14"/>
      <c r="U49" s="14">
        <f t="shared" si="10"/>
        <v>10000</v>
      </c>
      <c r="V49" s="26"/>
      <c r="W49" s="5">
        <f t="shared" si="1"/>
        <v>0</v>
      </c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254137000</v>
      </c>
      <c r="T51" s="11">
        <f>+T9-T25</f>
        <v>372733000</v>
      </c>
      <c r="U51" s="4">
        <f>+U9-U25</f>
        <v>-51903887271</v>
      </c>
      <c r="V51" s="4">
        <f>+V9-V25</f>
        <v>0</v>
      </c>
      <c r="W51" s="4">
        <f>+W9-W25</f>
        <v>-52530757271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38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2022-09-26T15:37:15Z</cp:lastPrinted>
  <dcterms:created xsi:type="dcterms:W3CDTF">1998-06-30T14:14:38Z</dcterms:created>
  <dcterms:modified xsi:type="dcterms:W3CDTF">2022-09-26T18:35:43Z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216.000000000000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/InformaciondePresupuestoMOP/balancefinancieromop/Documents/2022/Balance_agosto_2022_fet_covid.xls</vt:lpwstr>
  </property>
  <property fmtid="{D5CDD505-2E9C-101B-9397-08002B2CF9AE}" pid="8" name="Titulo del Balan">
    <vt:lpwstr/>
  </property>
  <property fmtid="{D5CDD505-2E9C-101B-9397-08002B2CF9AE}" pid="9" name="A">
    <vt:lpwstr>2022</vt:lpwstr>
  </property>
</Properties>
</file>