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642" activeTab="1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FET'!$A$2:$T$25</definedName>
    <definedName name="_xlnm.Print_Area" localSheetId="0">'VIGENTE FET'!$A$2:$T$25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FET'!$A:$C</definedName>
    <definedName name="_xlnm.Print_Titles" localSheetId="0">'VIGENTE FET'!$A:$C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<sst xmlns="http://schemas.openxmlformats.org/spreadsheetml/2006/main" count="253" uniqueCount="118">
  <si>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</si>
  <si>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</si>
  <si>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</si>
  <si>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</si>
  <si>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</si>
  <si>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</si>
  <si>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</si>
  <si>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</si>
  <si>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</si>
  <si>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</si>
  <si>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</si>
  <si>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</si>
  <si>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</si>
  <si>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</si>
  <si>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</si>
  <si>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</si>
  <si>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</si>
  <si>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</si>
  <si>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</si>
  <si>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</si>
  <si>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</si>
  <si>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</si>
  <si>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</si>
  <si>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</si>
  <si>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</si>
  <si>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</si>
  <si>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</si>
  <si>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</si>
  <si>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</si>
  <si>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</si>
  <si>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</si>
  <si>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</si>
  <si>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</si>
  <si>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</si>
  <si>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</si>
  <si>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</si>
  <si>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</si>
  <si>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</si>
  <si>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</si>
  <si>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</si>
  <si>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</si>
  <si>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</si>
  <si>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</si>
  <si>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</si>
  <si>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</si>
  <si>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</si>
  <si>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</si>
  <si>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</si>
  <si>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</si>
  <si>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</si>
  <si>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</si>
  <si>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</si>
  <si>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</si>
  <si>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</si>
  <si>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</si>
  <si>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</si>
  <si>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</si>
  <si>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</si>
  <si>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</si>
  <si>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</si>
  <si>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</si>
  <si>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</si>
  <si>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</si>
  <si>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</si>
  <si>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</si>
  <si>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</si>
  <si>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</si>
  <si>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</si>
  <si>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</si>
  <si>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</si>
  <si>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</si>
  <si>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</si>
  <si>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</si>
  <si>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</si>
  <si>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</si>
  <si>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</si>
  <si>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</si>
  <si>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</si>
  <si>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</si>
  <si>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</si>
  <si>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</si>
  <si>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</si>
  <si>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</si>
  <si>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</si>
  <si>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</si>
  <si>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</si>
  <si>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</si>
  <si>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</si>
  <si>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</si>
  <si>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</si>
  <si>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</si>
  <si>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</si>
  <si>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</si>
  <si>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</si>
  <si>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</si>
  <si>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</si>
  <si>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</si>
  <si>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</si>
  <si>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</si>
  <si>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</si>
  <si>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</si>
  <si>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</si>
  <si>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</si>
  <si>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</si>
  <si>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</si>
  <si>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</si>
  <si>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</si>
  <si>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</si>
  <si>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</si>
  <si>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</si>
  <si>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</si>
  <si>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</si>
  <si>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</si>
  <si>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</si>
  <si>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</si>
  <si>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</si>
  <si>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</si>
  <si>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EJECUTADO MOP 2021 AL MES DE AGOSTO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</si>
</sst>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0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0" fontId="29" fillId="32" borderId="4" applyNumberFormat="0" applyFont="0" applyAlignment="0" applyProtection="0"/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06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/>
      <protection/>
    </xf>
    <xf numFmtId="164" fontId="4" fillId="0" borderId="13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3" xfId="0" applyFont="1" applyFill="1" applyBorder="1" applyAlignment="1">
      <alignment horizontal="center"/>
    </xf>
    <xf numFmtId="164" fontId="48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5" xfId="0" applyNumberFormat="1" applyFont="1" applyFill="1" applyBorder="1" applyAlignment="1" applyProtection="1" quotePrefix="1">
      <alignment horizontal="center"/>
      <protection/>
    </xf>
    <xf numFmtId="164" fontId="4" fillId="0" borderId="16" xfId="0" applyFont="1" applyFill="1" applyBorder="1" applyAlignment="1">
      <alignment/>
    </xf>
    <xf numFmtId="37" fontId="4" fillId="0" borderId="17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18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 horizontal="right"/>
      <protection/>
    </xf>
    <xf numFmtId="37" fontId="4" fillId="0" borderId="20" xfId="0" applyNumberFormat="1" applyFont="1" applyFill="1" applyBorder="1" applyAlignment="1" applyProtection="1">
      <alignment horizontal="left"/>
      <protection/>
    </xf>
    <xf numFmtId="164" fontId="48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21" xfId="0" applyNumberFormat="1" applyFont="1" applyFill="1" applyBorder="1" applyAlignment="1" applyProtection="1">
      <alignment horizontal="left" vertical="center"/>
      <protection/>
    </xf>
    <xf numFmtId="164" fontId="3" fillId="0" borderId="22" xfId="0" applyFont="1" applyFill="1" applyBorder="1" applyAlignment="1">
      <alignment vertical="center"/>
    </xf>
    <xf numFmtId="37" fontId="3" fillId="0" borderId="23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24" xfId="0" applyNumberFormat="1" applyFont="1" applyFill="1" applyBorder="1" applyAlignment="1" applyProtection="1">
      <alignment vertical="center"/>
      <protection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21" xfId="0" applyFont="1" applyFill="1" applyBorder="1" applyAlignment="1">
      <alignment vertical="center"/>
    </xf>
    <xf numFmtId="3" fontId="6" fillId="0" borderId="24" xfId="0" applyNumberFormat="1" applyFont="1" applyFill="1" applyBorder="1" applyAlignment="1" applyProtection="1">
      <alignment/>
      <protection/>
    </xf>
    <xf numFmtId="41" fontId="4" fillId="0" borderId="0" xfId="65" applyFont="1" applyFill="1" applyAlignment="1">
      <alignment/>
    </xf>
    <xf numFmtId="37" fontId="5" fillId="33" borderId="0" xfId="0" applyNumberFormat="1" applyFont="1" applyFill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 vertical="center"/>
      <protection/>
    </xf>
    <xf numFmtId="3" fontId="3" fillId="33" borderId="24" xfId="0" applyNumberFormat="1" applyFont="1" applyFill="1" applyBorder="1" applyAlignment="1" applyProtection="1">
      <alignment vertical="center"/>
      <protection/>
    </xf>
    <xf numFmtId="37" fontId="23" fillId="0" borderId="14" xfId="0" applyNumberFormat="1" applyFont="1" applyFill="1" applyBorder="1" applyAlignment="1" applyProtection="1">
      <alignment vertical="center"/>
      <protection/>
    </xf>
    <xf numFmtId="37" fontId="23" fillId="0" borderId="23" xfId="0" applyNumberFormat="1" applyFont="1" applyFill="1" applyBorder="1" applyAlignment="1" applyProtection="1">
      <alignment vertical="center"/>
      <protection/>
    </xf>
    <xf numFmtId="37" fontId="23" fillId="0" borderId="0" xfId="0" applyNumberFormat="1" applyFont="1" applyFill="1" applyAlignment="1" applyProtection="1">
      <alignment vertical="center"/>
      <protection/>
    </xf>
    <xf numFmtId="164" fontId="23" fillId="0" borderId="0" xfId="0" applyFont="1" applyFill="1" applyAlignment="1">
      <alignment vertical="center"/>
    </xf>
    <xf numFmtId="37" fontId="23" fillId="0" borderId="24" xfId="0" applyNumberFormat="1" applyFont="1" applyFill="1" applyBorder="1" applyAlignment="1" applyProtection="1">
      <alignment vertical="center"/>
      <protection/>
    </xf>
    <xf numFmtId="164" fontId="48" fillId="34" borderId="0" xfId="0" applyFont="1" applyFill="1" applyAlignment="1">
      <alignment horizontal="center"/>
    </xf>
    <xf numFmtId="164" fontId="26" fillId="0" borderId="0" xfId="0" applyFont="1" applyFill="1" applyAlignment="1">
      <alignment/>
    </xf>
    <xf numFmtId="164" fontId="49" fillId="0" borderId="0" xfId="0" applyFont="1" applyFill="1" applyAlignment="1">
      <alignment/>
    </xf>
    <xf numFmtId="164" fontId="26" fillId="0" borderId="0" xfId="0" applyFont="1" applyAlignment="1">
      <alignment/>
    </xf>
    <xf numFmtId="37" fontId="26" fillId="0" borderId="0" xfId="0" applyNumberFormat="1" applyFont="1" applyFill="1" applyAlignment="1" applyProtection="1">
      <alignment horizontal="left"/>
      <protection/>
    </xf>
    <xf numFmtId="41" fontId="26" fillId="0" borderId="0" xfId="65" applyFont="1" applyFill="1" applyAlignment="1">
      <alignment/>
    </xf>
    <xf numFmtId="164" fontId="26" fillId="0" borderId="0" xfId="0" applyFont="1" applyFill="1" applyAlignment="1" applyProtection="1">
      <alignment horizontal="left"/>
      <protection/>
    </xf>
    <xf numFmtId="164" fontId="26" fillId="0" borderId="0" xfId="0" applyFont="1" applyFill="1" applyBorder="1" applyAlignment="1">
      <alignment/>
    </xf>
    <xf numFmtId="164" fontId="26" fillId="0" borderId="13" xfId="0" applyFont="1" applyFill="1" applyBorder="1" applyAlignment="1">
      <alignment horizontal="center"/>
    </xf>
    <xf numFmtId="164" fontId="26" fillId="0" borderId="13" xfId="0" applyFont="1" applyFill="1" applyBorder="1" applyAlignment="1">
      <alignment horizontal="center" wrapText="1"/>
    </xf>
    <xf numFmtId="164" fontId="27" fillId="0" borderId="13" xfId="0" applyFont="1" applyFill="1" applyBorder="1" applyAlignment="1">
      <alignment horizontal="center"/>
    </xf>
    <xf numFmtId="165" fontId="26" fillId="0" borderId="0" xfId="0" applyNumberFormat="1" applyFont="1" applyFill="1" applyAlignment="1" applyProtection="1">
      <alignment/>
      <protection/>
    </xf>
    <xf numFmtId="37" fontId="26" fillId="0" borderId="11" xfId="0" applyNumberFormat="1" applyFont="1" applyFill="1" applyBorder="1" applyAlignment="1" applyProtection="1" quotePrefix="1">
      <alignment horizontal="center"/>
      <protection/>
    </xf>
    <xf numFmtId="37" fontId="27" fillId="0" borderId="11" xfId="0" applyNumberFormat="1" applyFont="1" applyFill="1" applyBorder="1" applyAlignment="1" applyProtection="1">
      <alignment horizontal="center"/>
      <protection/>
    </xf>
    <xf numFmtId="37" fontId="27" fillId="0" borderId="21" xfId="0" applyNumberFormat="1" applyFont="1" applyFill="1" applyBorder="1" applyAlignment="1" applyProtection="1">
      <alignment horizontal="left" vertical="center"/>
      <protection/>
    </xf>
    <xf numFmtId="164" fontId="27" fillId="0" borderId="22" xfId="0" applyFont="1" applyFill="1" applyBorder="1" applyAlignment="1">
      <alignment vertical="center"/>
    </xf>
    <xf numFmtId="37" fontId="27" fillId="0" borderId="23" xfId="0" applyNumberFormat="1" applyFont="1" applyFill="1" applyBorder="1" applyAlignment="1" applyProtection="1">
      <alignment horizontal="center" vertical="center"/>
      <protection/>
    </xf>
    <xf numFmtId="164" fontId="27" fillId="0" borderId="0" xfId="0" applyFont="1" applyFill="1" applyBorder="1" applyAlignment="1">
      <alignment vertical="center"/>
    </xf>
    <xf numFmtId="3" fontId="27" fillId="0" borderId="24" xfId="0" applyNumberFormat="1" applyFont="1" applyFill="1" applyBorder="1" applyAlignment="1" applyProtection="1">
      <alignment vertical="center"/>
      <protection/>
    </xf>
    <xf numFmtId="37" fontId="26" fillId="0" borderId="14" xfId="0" applyNumberFormat="1" applyFont="1" applyFill="1" applyBorder="1" applyAlignment="1" applyProtection="1" quotePrefix="1">
      <alignment horizontal="center"/>
      <protection/>
    </xf>
    <xf numFmtId="37" fontId="26" fillId="0" borderId="10" xfId="0" applyNumberFormat="1" applyFont="1" applyFill="1" applyBorder="1" applyAlignment="1" applyProtection="1">
      <alignment horizontal="left"/>
      <protection/>
    </xf>
    <xf numFmtId="3" fontId="26" fillId="0" borderId="12" xfId="0" applyNumberFormat="1" applyFont="1" applyFill="1" applyBorder="1" applyAlignment="1" applyProtection="1">
      <alignment/>
      <protection/>
    </xf>
    <xf numFmtId="164" fontId="27" fillId="0" borderId="21" xfId="0" applyFont="1" applyFill="1" applyBorder="1" applyAlignment="1">
      <alignment vertical="center"/>
    </xf>
    <xf numFmtId="164" fontId="26" fillId="0" borderId="10" xfId="0" applyFont="1" applyFill="1" applyBorder="1" applyAlignment="1" applyProtection="1">
      <alignment horizontal="left"/>
      <protection/>
    </xf>
    <xf numFmtId="37" fontId="26" fillId="0" borderId="19" xfId="0" applyNumberFormat="1" applyFont="1" applyFill="1" applyBorder="1" applyAlignment="1" applyProtection="1" quotePrefix="1">
      <alignment horizontal="right"/>
      <protection/>
    </xf>
    <xf numFmtId="164" fontId="26" fillId="0" borderId="18" xfId="0" applyFont="1" applyFill="1" applyBorder="1" applyAlignment="1">
      <alignment/>
    </xf>
    <xf numFmtId="37" fontId="26" fillId="0" borderId="20" xfId="0" applyNumberFormat="1" applyFont="1" applyFill="1" applyBorder="1" applyAlignment="1" applyProtection="1">
      <alignment horizontal="left"/>
      <protection/>
    </xf>
    <xf numFmtId="3" fontId="26" fillId="0" borderId="13" xfId="0" applyNumberFormat="1" applyFont="1" applyFill="1" applyBorder="1" applyAlignment="1" applyProtection="1">
      <alignment/>
      <protection/>
    </xf>
    <xf numFmtId="37" fontId="26" fillId="0" borderId="14" xfId="0" applyNumberFormat="1" applyFont="1" applyFill="1" applyBorder="1" applyAlignment="1" applyProtection="1" quotePrefix="1">
      <alignment horizontal="right"/>
      <protection/>
    </xf>
    <xf numFmtId="37" fontId="26" fillId="0" borderId="15" xfId="0" applyNumberFormat="1" applyFont="1" applyFill="1" applyBorder="1" applyAlignment="1" applyProtection="1" quotePrefix="1">
      <alignment horizontal="center"/>
      <protection/>
    </xf>
    <xf numFmtId="164" fontId="26" fillId="0" borderId="16" xfId="0" applyFont="1" applyFill="1" applyBorder="1" applyAlignment="1">
      <alignment/>
    </xf>
    <xf numFmtId="37" fontId="26" fillId="0" borderId="17" xfId="0" applyNumberFormat="1" applyFont="1" applyFill="1" applyBorder="1" applyAlignment="1" applyProtection="1">
      <alignment horizontal="left"/>
      <protection/>
    </xf>
    <xf numFmtId="3" fontId="26" fillId="0" borderId="11" xfId="0" applyNumberFormat="1" applyFont="1" applyFill="1" applyBorder="1" applyAlignment="1" applyProtection="1">
      <alignment/>
      <protection/>
    </xf>
    <xf numFmtId="3" fontId="26" fillId="0" borderId="11" xfId="0" applyNumberFormat="1" applyFont="1" applyBorder="1" applyAlignment="1" applyProtection="1">
      <alignment/>
      <protection/>
    </xf>
    <xf numFmtId="37" fontId="26" fillId="0" borderId="14" xfId="0" applyNumberFormat="1" applyFont="1" applyFill="1" applyBorder="1" applyAlignment="1" applyProtection="1">
      <alignment vertical="center"/>
      <protection/>
    </xf>
    <xf numFmtId="37" fontId="26" fillId="0" borderId="23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>
      <alignment vertical="center"/>
    </xf>
    <xf numFmtId="37" fontId="26" fillId="0" borderId="0" xfId="0" applyNumberFormat="1" applyFont="1" applyFill="1" applyBorder="1" applyAlignment="1" applyProtection="1">
      <alignment/>
      <protection/>
    </xf>
    <xf numFmtId="37" fontId="26" fillId="0" borderId="0" xfId="0" applyNumberFormat="1" applyFont="1" applyFill="1" applyAlignment="1" applyProtection="1">
      <alignment/>
      <protection/>
    </xf>
    <xf numFmtId="37" fontId="26" fillId="0" borderId="24" xfId="0" applyNumberFormat="1" applyFont="1" applyFill="1" applyBorder="1" applyAlignment="1" applyProtection="1">
      <alignment vertical="center"/>
      <protection/>
    </xf>
    <xf numFmtId="37" fontId="26" fillId="0" borderId="0" xfId="0" applyNumberFormat="1" applyFont="1" applyAlignment="1" applyProtection="1">
      <alignment/>
      <protection/>
    </xf>
    <xf numFmtId="3" fontId="26" fillId="0" borderId="0" xfId="0" applyNumberFormat="1" applyFont="1" applyFill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9" fontId="26" fillId="0" borderId="0" xfId="0" applyNumberFormat="1" applyFont="1" applyFill="1" applyAlignment="1" applyProtection="1">
      <alignment/>
      <protection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4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  <cellStyle name="Entrada" xfId="62"/>
    <cellStyle name="Incorrecto" xfId="63"/>
    <cellStyle name="Comma" xfId="64"/>
    <cellStyle name="Comma [0]" xfId="65"/>
    <cellStyle name="Currency" xfId="66"/>
    <cellStyle name="Currency [0]" xfId="67"/>
    <cellStyle name="Neutral" xfId="68"/>
    <cellStyle name="Neutral 2" xfId="69"/>
    <cellStyle name="Normal 2" xfId="70"/>
    <cellStyle name="Normal 3" xfId="71"/>
    <cellStyle name="Notas" xfId="72"/>
    <cellStyle name="Notas 2" xfId="73"/>
    <cellStyle name="Notas 3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7"/>
  <sheetViews>
    <sheetView view="pageLayout" zoomScaleNormal="55" workbookViewId="0" topLeftCell="A1">
      <selection activeCell="A1" sqref="A1:T25"/>
    </sheetView>
  </sheetViews>
  <sheetFormatPr defaultColWidth="9.625" defaultRowHeight="18" customHeight="1"/>
  <cols>
    <col min="1" max="1" width="7.25390625" style="15" customWidth="1"/>
    <col min="2" max="2" width="0.875" style="15" customWidth="1"/>
    <col min="3" max="3" width="45.375" style="15" customWidth="1"/>
    <col min="4" max="4" width="1.12109375" style="15" customWidth="1"/>
    <col min="5" max="5" width="13.50390625" style="15" customWidth="1"/>
    <col min="6" max="6" width="14.25390625" style="15" bestFit="1" customWidth="1"/>
    <col min="7" max="7" width="13.25390625" style="15" customWidth="1"/>
    <col min="8" max="8" width="14.50390625" style="15" customWidth="1"/>
    <col min="9" max="9" width="17.625" style="15" bestFit="1" customWidth="1"/>
    <col min="10" max="10" width="18.125" style="15" customWidth="1"/>
    <col min="11" max="12" width="15.875" style="15" bestFit="1" customWidth="1"/>
    <col min="13" max="13" width="15.875" style="15" customWidth="1"/>
    <col min="14" max="14" width="17.625" style="15" bestFit="1" customWidth="1"/>
    <col min="15" max="15" width="14.75390625" style="15" customWidth="1"/>
    <col min="16" max="16" width="16.375" style="15" customWidth="1"/>
    <col min="17" max="17" width="15.875" style="15" bestFit="1" customWidth="1"/>
    <col min="18" max="18" width="13.125" style="15" customWidth="1"/>
    <col min="19" max="19" width="15.25390625" style="15" customWidth="1"/>
    <col min="20" max="20" width="18.75390625" style="1" customWidth="1"/>
    <col min="21" max="21" width="2.50390625" style="1" customWidth="1"/>
    <col min="22" max="22" width="18.375" style="1" hidden="1" customWidth="1"/>
    <col min="23" max="23" width="19.125" style="15" hidden="1" customWidth="1"/>
    <col min="24" max="24" width="17.125" style="1" customWidth="1"/>
    <col min="25" max="25" width="9.625" style="1" customWidth="1"/>
    <col min="26" max="26" width="16.75390625" style="1" customWidth="1"/>
    <col min="27" max="30" width="9.625" style="1" customWidth="1"/>
    <col min="31" max="31" width="10.875" style="1" bestFit="1" customWidth="1"/>
    <col min="32" max="16384" width="9.625" style="1" customWidth="1"/>
  </cols>
  <sheetData>
    <row r="1" spans="1:20" ht="18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2"/>
      <c r="P1" s="62"/>
      <c r="Q1" s="62"/>
      <c r="R1" s="62"/>
      <c r="S1" s="62"/>
      <c r="T1" s="64"/>
    </row>
    <row r="2" spans="1:20" s="15" customFormat="1" ht="22.5" customHeight="1">
      <c r="A2" s="65"/>
      <c r="B2" s="62"/>
      <c r="C2" s="62"/>
      <c r="D2" s="62"/>
      <c r="E2" s="66">
        <f>+E5-E9</f>
        <v>0</v>
      </c>
      <c r="F2" s="66">
        <f aca="true" t="shared" si="0" ref="F2:Q2">+F5-F9</f>
        <v>0</v>
      </c>
      <c r="G2" s="66">
        <f t="shared" si="0"/>
        <v>0</v>
      </c>
      <c r="H2" s="66">
        <f t="shared" si="0"/>
        <v>0</v>
      </c>
      <c r="I2" s="66">
        <f t="shared" si="0"/>
        <v>0</v>
      </c>
      <c r="J2" s="66">
        <f t="shared" si="0"/>
        <v>0</v>
      </c>
      <c r="K2" s="66">
        <f t="shared" si="0"/>
        <v>0</v>
      </c>
      <c r="L2" s="66">
        <f t="shared" si="0"/>
        <v>0</v>
      </c>
      <c r="M2" s="66">
        <f t="shared" si="0"/>
        <v>0</v>
      </c>
      <c r="N2" s="66">
        <f t="shared" si="0"/>
        <v>0</v>
      </c>
      <c r="O2" s="66">
        <f t="shared" si="0"/>
        <v>0</v>
      </c>
      <c r="P2" s="66">
        <f t="shared" si="0"/>
        <v>0</v>
      </c>
      <c r="Q2" s="66">
        <f t="shared" si="0"/>
        <v>0</v>
      </c>
      <c r="R2" s="62"/>
      <c r="S2" s="62"/>
      <c r="T2" s="62"/>
    </row>
    <row r="3" spans="1:22" s="15" customFormat="1" ht="22.5" customHeight="1">
      <c r="A3" s="67"/>
      <c r="B3" s="62"/>
      <c r="C3" s="62"/>
      <c r="D3" s="68"/>
      <c r="E3" s="69" t="s">
        <v>53</v>
      </c>
      <c r="F3" s="69" t="s">
        <v>54</v>
      </c>
      <c r="G3" s="69" t="s">
        <v>55</v>
      </c>
      <c r="H3" s="69" t="s">
        <v>65</v>
      </c>
      <c r="I3" s="69" t="s">
        <v>66</v>
      </c>
      <c r="J3" s="69" t="s">
        <v>56</v>
      </c>
      <c r="K3" s="69" t="s">
        <v>57</v>
      </c>
      <c r="L3" s="69" t="s">
        <v>58</v>
      </c>
      <c r="M3" s="69" t="s">
        <v>60</v>
      </c>
      <c r="N3" s="69" t="s">
        <v>80</v>
      </c>
      <c r="O3" s="69" t="s">
        <v>61</v>
      </c>
      <c r="P3" s="70" t="s">
        <v>103</v>
      </c>
      <c r="Q3" s="69" t="s">
        <v>62</v>
      </c>
      <c r="R3" s="69" t="s">
        <v>63</v>
      </c>
      <c r="S3" s="69" t="s">
        <v>49</v>
      </c>
      <c r="T3" s="71" t="s">
        <v>50</v>
      </c>
      <c r="V3" s="15" t="s">
        <v>69</v>
      </c>
    </row>
    <row r="4" spans="1:22" s="15" customFormat="1" ht="22.5" customHeight="1">
      <c r="A4" s="72"/>
      <c r="B4" s="62"/>
      <c r="C4" s="62"/>
      <c r="D4" s="68"/>
      <c r="E4" s="73" t="s">
        <v>104</v>
      </c>
      <c r="F4" s="73" t="s">
        <v>105</v>
      </c>
      <c r="G4" s="73" t="s">
        <v>106</v>
      </c>
      <c r="H4" s="73" t="s">
        <v>107</v>
      </c>
      <c r="I4" s="73" t="s">
        <v>108</v>
      </c>
      <c r="J4" s="73" t="s">
        <v>109</v>
      </c>
      <c r="K4" s="73" t="s">
        <v>110</v>
      </c>
      <c r="L4" s="73" t="s">
        <v>111</v>
      </c>
      <c r="M4" s="73" t="s">
        <v>112</v>
      </c>
      <c r="N4" s="73" t="s">
        <v>113</v>
      </c>
      <c r="O4" s="73" t="s">
        <v>114</v>
      </c>
      <c r="P4" s="73" t="s">
        <v>115</v>
      </c>
      <c r="Q4" s="73" t="s">
        <v>116</v>
      </c>
      <c r="R4" s="73" t="s">
        <v>93</v>
      </c>
      <c r="S4" s="73" t="s">
        <v>94</v>
      </c>
      <c r="T4" s="74" t="s">
        <v>64</v>
      </c>
      <c r="V4" s="15" t="s">
        <v>70</v>
      </c>
    </row>
    <row r="5" spans="1:33" s="59" customFormat="1" ht="22.5" customHeight="1">
      <c r="A5" s="75" t="s">
        <v>0</v>
      </c>
      <c r="B5" s="76"/>
      <c r="C5" s="77" t="s">
        <v>1</v>
      </c>
      <c r="D5" s="78"/>
      <c r="E5" s="79">
        <f>+SUM(E7:E8)</f>
        <v>30961</v>
      </c>
      <c r="F5" s="79">
        <f aca="true" t="shared" si="1" ref="F5:S5">+SUM(F7:F8)</f>
        <v>211809</v>
      </c>
      <c r="G5" s="79">
        <f t="shared" si="1"/>
        <v>227682</v>
      </c>
      <c r="H5" s="79">
        <f t="shared" si="1"/>
        <v>5976062</v>
      </c>
      <c r="I5" s="79">
        <f t="shared" si="1"/>
        <v>101552847</v>
      </c>
      <c r="J5" s="79">
        <f t="shared" si="1"/>
        <v>482883827</v>
      </c>
      <c r="K5" s="79">
        <f t="shared" si="1"/>
        <v>10492318</v>
      </c>
      <c r="L5" s="79">
        <f t="shared" si="1"/>
        <v>46815131</v>
      </c>
      <c r="M5" s="79">
        <f t="shared" si="1"/>
        <v>186033</v>
      </c>
      <c r="N5" s="79">
        <f t="shared" si="1"/>
        <v>83915465</v>
      </c>
      <c r="O5" s="79">
        <f t="shared" si="1"/>
        <v>869642</v>
      </c>
      <c r="P5" s="79">
        <f t="shared" si="1"/>
        <v>25519337</v>
      </c>
      <c r="Q5" s="79">
        <f t="shared" si="1"/>
        <v>10120399</v>
      </c>
      <c r="R5" s="79">
        <f t="shared" si="1"/>
        <v>0</v>
      </c>
      <c r="S5" s="79">
        <f t="shared" si="1"/>
        <v>0</v>
      </c>
      <c r="T5" s="79">
        <f>SUM(T7,T8)</f>
        <v>768801513</v>
      </c>
      <c r="U5" s="56"/>
      <c r="V5" s="57" t="e">
        <f>SUM(#REF!,#REF!,#REF!,#REF!,#REF!,#REF!,#REF!,V6,V7,V8,#REF!)</f>
        <v>#REF!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</row>
    <row r="6" spans="1:33" s="17" customFormat="1" ht="22.5" customHeight="1">
      <c r="A6" s="80"/>
      <c r="B6" s="68"/>
      <c r="C6" s="81"/>
      <c r="D6" s="68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>
        <f>SUM(E6:S6)</f>
        <v>0</v>
      </c>
      <c r="U6" s="25"/>
      <c r="V6" s="5">
        <f aca="true" t="shared" si="2" ref="V6:V25">+T6-S6-R6</f>
        <v>0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17" customFormat="1" ht="22.5" customHeight="1">
      <c r="A7" s="80" t="s">
        <v>73</v>
      </c>
      <c r="B7" s="68"/>
      <c r="C7" s="81" t="s">
        <v>51</v>
      </c>
      <c r="D7" s="68"/>
      <c r="E7" s="82">
        <v>30961</v>
      </c>
      <c r="F7" s="82">
        <v>211809</v>
      </c>
      <c r="G7" s="82">
        <v>227682</v>
      </c>
      <c r="H7" s="82">
        <v>5976062</v>
      </c>
      <c r="I7" s="82">
        <v>101552847</v>
      </c>
      <c r="J7" s="82">
        <v>482883827</v>
      </c>
      <c r="K7" s="82">
        <v>10492318</v>
      </c>
      <c r="L7" s="82">
        <v>46815131</v>
      </c>
      <c r="M7" s="82">
        <v>186033</v>
      </c>
      <c r="N7" s="82">
        <v>83915465</v>
      </c>
      <c r="O7" s="82">
        <v>869642</v>
      </c>
      <c r="P7" s="82">
        <v>25519337</v>
      </c>
      <c r="Q7" s="82">
        <v>10120399</v>
      </c>
      <c r="R7" s="82"/>
      <c r="S7" s="82"/>
      <c r="T7" s="82">
        <f>SUM(E7:S7)</f>
        <v>768801513</v>
      </c>
      <c r="U7" s="25"/>
      <c r="V7" s="5">
        <f t="shared" si="2"/>
        <v>768801513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17" customFormat="1" ht="22.5" customHeight="1">
      <c r="A8" s="80"/>
      <c r="B8" s="68"/>
      <c r="C8" s="81"/>
      <c r="D8" s="68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f>SUM(E8:S8)</f>
        <v>0</v>
      </c>
      <c r="U8" s="25"/>
      <c r="V8" s="5">
        <f t="shared" si="2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s="59" customFormat="1" ht="22.5" customHeight="1">
      <c r="A9" s="83"/>
      <c r="B9" s="76"/>
      <c r="C9" s="77" t="s">
        <v>6</v>
      </c>
      <c r="D9" s="78"/>
      <c r="E9" s="79">
        <f aca="true" t="shared" si="3" ref="E9:T9">SUM(E10,E11,E12,E21,E25)</f>
        <v>30961</v>
      </c>
      <c r="F9" s="79">
        <f t="shared" si="3"/>
        <v>211809</v>
      </c>
      <c r="G9" s="79">
        <f t="shared" si="3"/>
        <v>227682</v>
      </c>
      <c r="H9" s="79">
        <f t="shared" si="3"/>
        <v>5976062</v>
      </c>
      <c r="I9" s="79">
        <f t="shared" si="3"/>
        <v>101552847</v>
      </c>
      <c r="J9" s="79">
        <f t="shared" si="3"/>
        <v>482883827</v>
      </c>
      <c r="K9" s="79">
        <f t="shared" si="3"/>
        <v>10492318</v>
      </c>
      <c r="L9" s="79">
        <f t="shared" si="3"/>
        <v>46815131</v>
      </c>
      <c r="M9" s="79">
        <f t="shared" si="3"/>
        <v>186033</v>
      </c>
      <c r="N9" s="79">
        <f t="shared" si="3"/>
        <v>83915465</v>
      </c>
      <c r="O9" s="79">
        <f t="shared" si="3"/>
        <v>869642</v>
      </c>
      <c r="P9" s="79">
        <f t="shared" si="3"/>
        <v>25519337</v>
      </c>
      <c r="Q9" s="79">
        <f t="shared" si="3"/>
        <v>10120399</v>
      </c>
      <c r="R9" s="79">
        <f t="shared" si="3"/>
        <v>0</v>
      </c>
      <c r="S9" s="79">
        <f t="shared" si="3"/>
        <v>0</v>
      </c>
      <c r="T9" s="79">
        <f t="shared" si="3"/>
        <v>768801513</v>
      </c>
      <c r="U9" s="58"/>
      <c r="V9" s="60" t="e">
        <f>SUM(V10,V11,#REF!,#REF!,#REF!,#REF!,V12,V21:V21,#REF!,#REF!,#REF!,V25)</f>
        <v>#REF!</v>
      </c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1:33" s="17" customFormat="1" ht="22.5" customHeight="1">
      <c r="A10" s="80" t="s">
        <v>7</v>
      </c>
      <c r="B10" s="68"/>
      <c r="C10" s="81" t="s">
        <v>8</v>
      </c>
      <c r="D10" s="68"/>
      <c r="E10" s="82">
        <v>25834</v>
      </c>
      <c r="F10" s="82">
        <v>181740</v>
      </c>
      <c r="G10" s="82">
        <v>192488</v>
      </c>
      <c r="H10" s="82">
        <v>182580</v>
      </c>
      <c r="I10" s="82">
        <v>1188070</v>
      </c>
      <c r="J10" s="82">
        <v>5608592</v>
      </c>
      <c r="K10" s="82">
        <v>463997</v>
      </c>
      <c r="L10" s="82">
        <v>463997</v>
      </c>
      <c r="M10" s="82">
        <v>157915</v>
      </c>
      <c r="N10" s="82"/>
      <c r="O10" s="82">
        <v>63742</v>
      </c>
      <c r="P10" s="82"/>
      <c r="Q10" s="82">
        <v>269525</v>
      </c>
      <c r="R10" s="82"/>
      <c r="S10" s="82"/>
      <c r="T10" s="82">
        <f>SUM(E10:S10)</f>
        <v>8798480</v>
      </c>
      <c r="U10" s="25"/>
      <c r="V10" s="5">
        <f t="shared" si="2"/>
        <v>8798480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s="17" customFormat="1" ht="22.5" customHeight="1">
      <c r="A11" s="80" t="s">
        <v>9</v>
      </c>
      <c r="B11" s="68"/>
      <c r="C11" s="81" t="s">
        <v>10</v>
      </c>
      <c r="D11" s="68"/>
      <c r="E11" s="82">
        <v>3963</v>
      </c>
      <c r="F11" s="82">
        <v>27741</v>
      </c>
      <c r="G11" s="82">
        <v>31705</v>
      </c>
      <c r="H11" s="82"/>
      <c r="I11" s="82">
        <v>108325</v>
      </c>
      <c r="J11" s="82">
        <v>599761</v>
      </c>
      <c r="K11" s="82">
        <v>58126</v>
      </c>
      <c r="L11" s="82">
        <v>52842.00000000001</v>
      </c>
      <c r="M11" s="82">
        <v>21137</v>
      </c>
      <c r="N11" s="82"/>
      <c r="O11" s="82">
        <v>10568</v>
      </c>
      <c r="P11" s="82"/>
      <c r="Q11" s="82">
        <v>26421</v>
      </c>
      <c r="R11" s="82"/>
      <c r="S11" s="82"/>
      <c r="T11" s="82">
        <f>SUM(E11:S11)</f>
        <v>940589</v>
      </c>
      <c r="U11" s="25"/>
      <c r="V11" s="5">
        <f t="shared" si="2"/>
        <v>940589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s="15" customFormat="1" ht="22.5" customHeight="1">
      <c r="A12" s="80" t="s">
        <v>76</v>
      </c>
      <c r="B12" s="68"/>
      <c r="C12" s="84" t="s">
        <v>68</v>
      </c>
      <c r="D12" s="68"/>
      <c r="E12" s="82">
        <f aca="true" t="shared" si="4" ref="E12:Q12">SUM(E13:E19)</f>
        <v>1164</v>
      </c>
      <c r="F12" s="82">
        <f t="shared" si="4"/>
        <v>2328</v>
      </c>
      <c r="G12" s="82">
        <f t="shared" si="4"/>
        <v>3489</v>
      </c>
      <c r="H12" s="82">
        <f t="shared" si="4"/>
        <v>17920</v>
      </c>
      <c r="I12" s="82">
        <f t="shared" si="4"/>
        <v>1050426</v>
      </c>
      <c r="J12" s="82">
        <f t="shared" si="4"/>
        <v>7962674</v>
      </c>
      <c r="K12" s="82">
        <f t="shared" si="4"/>
        <v>18618</v>
      </c>
      <c r="L12" s="82">
        <f>SUM(L13:L20)</f>
        <v>18618</v>
      </c>
      <c r="M12" s="82">
        <f t="shared" si="4"/>
        <v>6981</v>
      </c>
      <c r="N12" s="82">
        <f>SUM(N13:N19)</f>
        <v>0</v>
      </c>
      <c r="O12" s="82">
        <f t="shared" si="4"/>
        <v>795332</v>
      </c>
      <c r="P12" s="82">
        <f>SUM(P13:P19)</f>
        <v>0</v>
      </c>
      <c r="Q12" s="82">
        <f t="shared" si="4"/>
        <v>10472</v>
      </c>
      <c r="R12" s="82">
        <f>SUM(R13:R19)</f>
        <v>0</v>
      </c>
      <c r="S12" s="82">
        <f>SUM(S13:S19)</f>
        <v>0</v>
      </c>
      <c r="T12" s="82">
        <f>SUM(T13:T20)</f>
        <v>9888022</v>
      </c>
      <c r="U12" s="6"/>
      <c r="V12" s="5">
        <f t="shared" si="2"/>
        <v>9888022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17" customFormat="1" ht="22.5" customHeight="1">
      <c r="A13" s="85" t="s">
        <v>20</v>
      </c>
      <c r="B13" s="86"/>
      <c r="C13" s="87" t="s">
        <v>38</v>
      </c>
      <c r="D13" s="6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>
        <f aca="true" t="shared" si="5" ref="T13:T20">SUM(E13:S13)</f>
        <v>0</v>
      </c>
      <c r="U13" s="25"/>
      <c r="V13" s="5">
        <f t="shared" si="2"/>
        <v>0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s="17" customFormat="1" ht="22.5" customHeight="1">
      <c r="A14" s="89" t="s">
        <v>39</v>
      </c>
      <c r="B14" s="68"/>
      <c r="C14" s="81" t="s">
        <v>98</v>
      </c>
      <c r="D14" s="68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>
        <f t="shared" si="5"/>
        <v>0</v>
      </c>
      <c r="U14" s="25"/>
      <c r="V14" s="5">
        <f t="shared" si="2"/>
        <v>0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s="17" customFormat="1" ht="22.5" customHeight="1">
      <c r="A15" s="89" t="s">
        <v>31</v>
      </c>
      <c r="B15" s="68"/>
      <c r="C15" s="81" t="s">
        <v>33</v>
      </c>
      <c r="D15" s="68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>
        <f t="shared" si="5"/>
        <v>0</v>
      </c>
      <c r="U15" s="25"/>
      <c r="V15" s="5">
        <f t="shared" si="2"/>
        <v>0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s="17" customFormat="1" ht="22.5" customHeight="1">
      <c r="A16" s="89" t="s">
        <v>32</v>
      </c>
      <c r="B16" s="68"/>
      <c r="C16" s="81" t="s">
        <v>34</v>
      </c>
      <c r="D16" s="68"/>
      <c r="E16" s="82">
        <v>448</v>
      </c>
      <c r="F16" s="82">
        <v>896</v>
      </c>
      <c r="G16" s="82">
        <v>2332</v>
      </c>
      <c r="H16" s="82"/>
      <c r="I16" s="82">
        <v>10748</v>
      </c>
      <c r="J16" s="82">
        <v>50160</v>
      </c>
      <c r="K16" s="82">
        <v>7166</v>
      </c>
      <c r="L16" s="82">
        <v>7166</v>
      </c>
      <c r="M16" s="82">
        <v>2686</v>
      </c>
      <c r="N16" s="82"/>
      <c r="O16" s="82">
        <v>1344</v>
      </c>
      <c r="P16" s="82"/>
      <c r="Q16" s="82">
        <v>4030</v>
      </c>
      <c r="R16" s="82"/>
      <c r="S16" s="82"/>
      <c r="T16" s="82">
        <f t="shared" si="5"/>
        <v>86976</v>
      </c>
      <c r="U16" s="25"/>
      <c r="V16" s="5">
        <f t="shared" si="2"/>
        <v>86976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s="17" customFormat="1" ht="22.5" customHeight="1">
      <c r="A17" s="89" t="s">
        <v>37</v>
      </c>
      <c r="B17" s="68"/>
      <c r="C17" s="81" t="s">
        <v>47</v>
      </c>
      <c r="D17" s="68"/>
      <c r="E17" s="82"/>
      <c r="F17" s="82"/>
      <c r="G17" s="82"/>
      <c r="H17" s="82"/>
      <c r="I17" s="82">
        <v>1022500</v>
      </c>
      <c r="J17" s="82">
        <v>7832350</v>
      </c>
      <c r="K17" s="82"/>
      <c r="L17" s="82"/>
      <c r="M17" s="82"/>
      <c r="N17" s="82"/>
      <c r="O17" s="82"/>
      <c r="P17" s="82"/>
      <c r="Q17" s="82"/>
      <c r="R17" s="82"/>
      <c r="S17" s="82"/>
      <c r="T17" s="82">
        <f t="shared" si="5"/>
        <v>8854850</v>
      </c>
      <c r="U17" s="25"/>
      <c r="V17" s="5">
        <f t="shared" si="2"/>
        <v>8854850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s="17" customFormat="1" ht="22.5" customHeight="1">
      <c r="A18" s="89" t="s">
        <v>21</v>
      </c>
      <c r="B18" s="68"/>
      <c r="C18" s="81" t="s">
        <v>36</v>
      </c>
      <c r="D18" s="68"/>
      <c r="E18" s="82">
        <v>716</v>
      </c>
      <c r="F18" s="82">
        <v>1432</v>
      </c>
      <c r="G18" s="82">
        <v>1157</v>
      </c>
      <c r="H18" s="82">
        <v>6960</v>
      </c>
      <c r="I18" s="82">
        <v>17178</v>
      </c>
      <c r="J18" s="82">
        <v>80164</v>
      </c>
      <c r="K18" s="82">
        <v>11452</v>
      </c>
      <c r="L18" s="82">
        <v>11452</v>
      </c>
      <c r="M18" s="82">
        <v>4295</v>
      </c>
      <c r="N18" s="82"/>
      <c r="O18" s="82">
        <v>793988</v>
      </c>
      <c r="P18" s="82"/>
      <c r="Q18" s="82">
        <v>6442</v>
      </c>
      <c r="R18" s="82"/>
      <c r="S18" s="82"/>
      <c r="T18" s="82">
        <f t="shared" si="5"/>
        <v>935236</v>
      </c>
      <c r="U18" s="25"/>
      <c r="V18" s="5">
        <f t="shared" si="2"/>
        <v>935236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s="17" customFormat="1" ht="22.5" customHeight="1">
      <c r="A19" s="89" t="s">
        <v>23</v>
      </c>
      <c r="B19" s="68"/>
      <c r="C19" s="81" t="s">
        <v>35</v>
      </c>
      <c r="D19" s="68"/>
      <c r="E19" s="82"/>
      <c r="F19" s="82"/>
      <c r="G19" s="82"/>
      <c r="H19" s="82">
        <v>10960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f t="shared" si="5"/>
        <v>10960</v>
      </c>
      <c r="U19" s="25"/>
      <c r="V19" s="5">
        <f t="shared" si="2"/>
        <v>10960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s="17" customFormat="1" ht="22.5" customHeight="1">
      <c r="A20" s="89" t="s">
        <v>96</v>
      </c>
      <c r="B20" s="68"/>
      <c r="C20" s="81" t="s">
        <v>97</v>
      </c>
      <c r="D20" s="68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f t="shared" si="5"/>
        <v>0</v>
      </c>
      <c r="U20" s="25"/>
      <c r="V20" s="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22.5" customHeight="1">
      <c r="A21" s="90" t="s">
        <v>77</v>
      </c>
      <c r="B21" s="91"/>
      <c r="C21" s="92" t="s">
        <v>15</v>
      </c>
      <c r="D21" s="68"/>
      <c r="E21" s="93">
        <f aca="true" t="shared" si="6" ref="E21:O21">SUM(E22,E23,E24)</f>
        <v>0</v>
      </c>
      <c r="F21" s="93">
        <f t="shared" si="6"/>
        <v>0</v>
      </c>
      <c r="G21" s="93">
        <f t="shared" si="6"/>
        <v>0</v>
      </c>
      <c r="H21" s="93">
        <f t="shared" si="6"/>
        <v>5775562</v>
      </c>
      <c r="I21" s="93">
        <f t="shared" si="6"/>
        <v>99206026</v>
      </c>
      <c r="J21" s="93">
        <f t="shared" si="6"/>
        <v>468712800</v>
      </c>
      <c r="K21" s="93">
        <f t="shared" si="6"/>
        <v>9951577</v>
      </c>
      <c r="L21" s="93">
        <f t="shared" si="6"/>
        <v>46279674</v>
      </c>
      <c r="M21" s="93">
        <f t="shared" si="6"/>
        <v>0</v>
      </c>
      <c r="N21" s="93">
        <f t="shared" si="6"/>
        <v>83915465</v>
      </c>
      <c r="O21" s="93">
        <f t="shared" si="6"/>
        <v>0</v>
      </c>
      <c r="P21" s="93">
        <f>SUM(P22,P23,P24)</f>
        <v>25519337</v>
      </c>
      <c r="Q21" s="93">
        <f>SUM(Q22,Q23,Q24)</f>
        <v>9813981</v>
      </c>
      <c r="R21" s="93">
        <f>SUM(R22,R23,R24)</f>
        <v>0</v>
      </c>
      <c r="S21" s="93">
        <f>SUM(S22,S23,S24)</f>
        <v>0</v>
      </c>
      <c r="T21" s="94">
        <f>SUM(T22,T23,T24)</f>
        <v>749174422</v>
      </c>
      <c r="U21" s="2"/>
      <c r="V21" s="5">
        <f t="shared" si="2"/>
        <v>749174422</v>
      </c>
      <c r="W21" s="6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7" customFormat="1" ht="22.5" customHeight="1">
      <c r="A22" s="89" t="s">
        <v>20</v>
      </c>
      <c r="B22" s="68"/>
      <c r="C22" s="81" t="s">
        <v>42</v>
      </c>
      <c r="D22" s="68"/>
      <c r="E22" s="82"/>
      <c r="F22" s="82"/>
      <c r="G22" s="82"/>
      <c r="H22" s="82"/>
      <c r="I22" s="82">
        <v>949632</v>
      </c>
      <c r="J22" s="82">
        <v>60125</v>
      </c>
      <c r="K22" s="82"/>
      <c r="L22" s="82">
        <v>987182</v>
      </c>
      <c r="M22" s="82"/>
      <c r="N22" s="82"/>
      <c r="O22" s="82"/>
      <c r="P22" s="82"/>
      <c r="Q22" s="82">
        <v>4934815</v>
      </c>
      <c r="R22" s="82"/>
      <c r="S22" s="82"/>
      <c r="T22" s="82">
        <f>SUM(E22:S22)</f>
        <v>6931754</v>
      </c>
      <c r="U22" s="25"/>
      <c r="V22" s="5">
        <f t="shared" si="2"/>
        <v>6931754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s="17" customFormat="1" ht="22.5" customHeight="1">
      <c r="A23" s="89" t="s">
        <v>39</v>
      </c>
      <c r="B23" s="68"/>
      <c r="C23" s="81" t="s">
        <v>43</v>
      </c>
      <c r="D23" s="68"/>
      <c r="E23" s="82"/>
      <c r="F23" s="82"/>
      <c r="G23" s="82"/>
      <c r="H23" s="82">
        <v>5775562</v>
      </c>
      <c r="I23" s="82">
        <v>98256394</v>
      </c>
      <c r="J23" s="82">
        <v>468652675</v>
      </c>
      <c r="K23" s="82">
        <v>9951577</v>
      </c>
      <c r="L23" s="82">
        <v>45292492</v>
      </c>
      <c r="M23" s="82"/>
      <c r="N23" s="82">
        <v>83915465</v>
      </c>
      <c r="O23" s="82"/>
      <c r="P23" s="82">
        <v>25519337</v>
      </c>
      <c r="Q23" s="82">
        <v>4879166</v>
      </c>
      <c r="R23" s="82"/>
      <c r="S23" s="82"/>
      <c r="T23" s="82">
        <f>SUM(E23:S23)</f>
        <v>742242668</v>
      </c>
      <c r="U23" s="25"/>
      <c r="V23" s="5">
        <f t="shared" si="2"/>
        <v>742242668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s="17" customFormat="1" ht="22.5" customHeight="1">
      <c r="A24" s="89" t="s">
        <v>31</v>
      </c>
      <c r="B24" s="68"/>
      <c r="C24" s="81" t="s">
        <v>101</v>
      </c>
      <c r="D24" s="68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f>SUM(E24:S24)</f>
        <v>0</v>
      </c>
      <c r="U24" s="25"/>
      <c r="V24" s="5">
        <f t="shared" si="2"/>
        <v>0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s="17" customFormat="1" ht="22.5" customHeight="1">
      <c r="A25" s="90"/>
      <c r="B25" s="91"/>
      <c r="C25" s="92"/>
      <c r="D25" s="68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>
        <f>SUM(E25:S25)</f>
        <v>0</v>
      </c>
      <c r="U25" s="25"/>
      <c r="V25" s="5">
        <f t="shared" si="2"/>
        <v>0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5:33" ht="25.5" customHeight="1"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4"/>
      <c r="U26" s="2"/>
      <c r="V26" s="2"/>
      <c r="W26" s="6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5:33" ht="18" customHeight="1" hidden="1"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>
        <f>+R5-R9</f>
        <v>0</v>
      </c>
      <c r="S27" s="10">
        <f>+S5-S9</f>
        <v>0</v>
      </c>
      <c r="T27" s="4">
        <f>+T5-T9</f>
        <v>0</v>
      </c>
      <c r="U27" s="4">
        <f>+U5-U9</f>
        <v>0</v>
      </c>
      <c r="V27" s="4" t="e">
        <f>+V5-V9</f>
        <v>#REF!</v>
      </c>
      <c r="W27" s="6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5:33" ht="18" customHeight="1"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4"/>
      <c r="U28" s="2"/>
      <c r="V28" s="2"/>
      <c r="W28" s="6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5:33" ht="18" customHeight="1"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4"/>
      <c r="U29" s="2"/>
      <c r="V29" s="2"/>
      <c r="W29" s="6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5:33" ht="18" customHeight="1"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4"/>
      <c r="U30" s="2"/>
      <c r="V30" s="2"/>
      <c r="W30" s="6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5:33" ht="18" customHeight="1"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4"/>
      <c r="U31" s="2"/>
      <c r="V31" s="2"/>
      <c r="W31" s="6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5:33" ht="18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2"/>
      <c r="U32" s="2"/>
      <c r="V32" s="2"/>
      <c r="W32" s="6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5:33" ht="18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2"/>
      <c r="U33" s="2"/>
      <c r="V33" s="2"/>
      <c r="W33" s="6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5:33" ht="18" customHeight="1">
      <c r="E34" s="6"/>
      <c r="F34" s="6"/>
      <c r="G34" s="6"/>
      <c r="H34" s="6"/>
      <c r="I34" s="6"/>
      <c r="J34" s="6"/>
      <c r="K34" s="37"/>
      <c r="L34" s="6"/>
      <c r="M34" s="6"/>
      <c r="N34" s="6"/>
      <c r="O34" s="6"/>
      <c r="P34" s="6"/>
      <c r="Q34" s="6"/>
      <c r="R34" s="6"/>
      <c r="S34" s="6"/>
      <c r="T34" s="2"/>
      <c r="U34" s="2"/>
      <c r="V34" s="2"/>
      <c r="W34" s="6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5:33" ht="18" customHeight="1"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"/>
      <c r="U35" s="2"/>
      <c r="V35" s="2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5:33" ht="18" customHeight="1"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2"/>
      <c r="U36" s="2"/>
      <c r="V36" s="2"/>
      <c r="W36" s="6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5:33" ht="18" customHeight="1"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2"/>
      <c r="U37" s="2"/>
      <c r="V37" s="2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5:33" ht="18" customHeight="1"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2"/>
      <c r="U38" s="2"/>
      <c r="V38" s="2"/>
      <c r="W38" s="6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5:33" ht="18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2"/>
      <c r="U39" s="2"/>
      <c r="V39" s="2"/>
      <c r="W39" s="6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5:33" ht="18" customHeight="1"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2"/>
      <c r="U40" s="2"/>
      <c r="V40" s="2"/>
      <c r="W40" s="6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5:33" ht="18" customHeight="1"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2"/>
      <c r="U41" s="2"/>
      <c r="V41" s="2"/>
      <c r="W41" s="6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5:33" ht="18" customHeight="1"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2"/>
      <c r="U42" s="2"/>
      <c r="V42" s="2"/>
      <c r="W42" s="6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5:33" ht="18" customHeight="1"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5:33" ht="18" customHeight="1"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6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5:33" ht="18" customHeight="1"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2"/>
      <c r="U45" s="2"/>
      <c r="V45" s="2"/>
      <c r="W45" s="6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5:33" ht="18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2"/>
      <c r="U46" s="2"/>
      <c r="V46" s="2"/>
      <c r="W46" s="6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5:33" ht="18" customHeight="1"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2"/>
      <c r="U47" s="2"/>
      <c r="V47" s="2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5:33" ht="18" customHeight="1"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2"/>
      <c r="U48" s="2"/>
      <c r="V48" s="2"/>
      <c r="W48" s="6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5:33" ht="18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2"/>
      <c r="U49" s="2"/>
      <c r="V49" s="2"/>
      <c r="W49" s="6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5:33" ht="18" customHeight="1"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2"/>
      <c r="U50" s="2"/>
      <c r="V50" s="2"/>
      <c r="W50" s="6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5:33" ht="18" customHeigh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2"/>
      <c r="U51" s="2"/>
      <c r="V51" s="2"/>
      <c r="W51" s="6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5:33" ht="18" customHeight="1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2"/>
      <c r="U52" s="2"/>
      <c r="V52" s="2"/>
      <c r="W52" s="6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5:33" ht="18" customHeight="1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2"/>
      <c r="U53" s="2"/>
      <c r="V53" s="2"/>
      <c r="W53" s="6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5:33" ht="18" customHeight="1"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2"/>
      <c r="U54" s="2"/>
      <c r="V54" s="2"/>
      <c r="W54" s="6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5:33" ht="18" customHeight="1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2"/>
      <c r="U55" s="2"/>
      <c r="V55" s="2"/>
      <c r="W55" s="6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1:33" ht="18" customHeight="1">
      <c r="U56" s="2"/>
      <c r="V56" s="2"/>
      <c r="W56" s="6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1:33" ht="18" customHeight="1">
      <c r="U57" s="2"/>
      <c r="V57" s="2"/>
      <c r="W57" s="6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1:33" ht="18" customHeight="1">
      <c r="U58" s="2"/>
      <c r="V58" s="2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1:33" ht="18" customHeight="1">
      <c r="U59" s="2"/>
      <c r="V59" s="2"/>
      <c r="W59" s="6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1:33" ht="18" customHeight="1">
      <c r="U60" s="2"/>
      <c r="V60" s="2"/>
      <c r="W60" s="6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1:33" ht="18" customHeight="1">
      <c r="U61" s="2"/>
      <c r="V61" s="2"/>
      <c r="W61" s="6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1:33" ht="18" customHeight="1">
      <c r="U62" s="2"/>
      <c r="V62" s="2"/>
      <c r="W62" s="6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1:33" ht="18" customHeight="1">
      <c r="U63" s="2"/>
      <c r="V63" s="2"/>
      <c r="W63" s="6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1:33" ht="18" customHeight="1">
      <c r="U64" s="2"/>
      <c r="V64" s="2"/>
      <c r="W64" s="6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1:33" ht="18" customHeight="1">
      <c r="U65" s="2"/>
      <c r="V65" s="2"/>
      <c r="W65" s="6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1:33" ht="18" customHeight="1">
      <c r="U66" s="2"/>
      <c r="V66" s="2"/>
      <c r="W66" s="6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1:33" ht="18" customHeight="1">
      <c r="U67" s="2"/>
      <c r="V67" s="2"/>
      <c r="W67" s="6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1:33" ht="18" customHeight="1">
      <c r="U68" s="2"/>
      <c r="V68" s="2"/>
      <c r="W68" s="6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1:33" ht="18" customHeight="1">
      <c r="U69" s="2"/>
      <c r="V69" s="2"/>
      <c r="W69" s="6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1:33" ht="18" customHeight="1">
      <c r="U70" s="2"/>
      <c r="V70" s="2"/>
      <c r="W70" s="6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1:33" ht="18" customHeight="1">
      <c r="U71" s="2"/>
      <c r="V71" s="2"/>
      <c r="W71" s="6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1:33" ht="18" customHeight="1">
      <c r="U72" s="2"/>
      <c r="V72" s="2"/>
      <c r="W72" s="6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1:33" ht="18" customHeight="1">
      <c r="U73" s="2"/>
      <c r="V73" s="2"/>
      <c r="W73" s="6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1:33" ht="18" customHeight="1">
      <c r="U74" s="2"/>
      <c r="V74" s="2"/>
      <c r="W74" s="6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1:33" ht="18" customHeight="1">
      <c r="U75" s="2"/>
      <c r="V75" s="2"/>
      <c r="W75" s="6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1:33" ht="18" customHeight="1">
      <c r="U76" s="2"/>
      <c r="V76" s="2"/>
      <c r="W76" s="6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1:33" ht="18" customHeight="1">
      <c r="U77" s="2"/>
      <c r="V77" s="2"/>
      <c r="W77" s="6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1:33" ht="18" customHeight="1">
      <c r="U78" s="2"/>
      <c r="V78" s="2"/>
      <c r="W78" s="6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1:33" ht="18" customHeight="1">
      <c r="U79" s="2"/>
      <c r="V79" s="2"/>
      <c r="W79" s="6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1:33" ht="18" customHeight="1">
      <c r="U80" s="2"/>
      <c r="V80" s="2"/>
      <c r="W80" s="6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1:33" ht="18" customHeight="1">
      <c r="U81" s="2"/>
      <c r="V81" s="2"/>
      <c r="W81" s="6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1:33" ht="18" customHeight="1">
      <c r="U82" s="2"/>
      <c r="V82" s="2"/>
      <c r="W82" s="6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1:33" ht="18" customHeight="1">
      <c r="U83" s="2"/>
      <c r="V83" s="2"/>
      <c r="W83" s="6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1:33" ht="18" customHeight="1">
      <c r="U84" s="2"/>
      <c r="V84" s="2"/>
      <c r="W84" s="6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1:33" ht="18" customHeight="1">
      <c r="U85" s="2"/>
      <c r="V85" s="2"/>
      <c r="W85" s="6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1:33" ht="18" customHeight="1">
      <c r="U86" s="2"/>
      <c r="V86" s="2"/>
      <c r="W86" s="6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1:33" ht="18" customHeight="1">
      <c r="U87" s="2"/>
      <c r="V87" s="2"/>
      <c r="W87" s="6"/>
      <c r="X87" s="2"/>
      <c r="Y87" s="2"/>
      <c r="Z87" s="2"/>
      <c r="AA87" s="2"/>
      <c r="AB87" s="2"/>
      <c r="AC87" s="2"/>
      <c r="AD87" s="2"/>
      <c r="AE87" s="2"/>
      <c r="AF87" s="2"/>
      <c r="AG87" s="2"/>
    </row>
  </sheetData>
  <sheetProtection/>
  <printOptions/>
  <pageMargins left="0.5511811023622047" right="0.15748031496062992" top="0.6708333333333333" bottom="0.35433070866141736" header="0.31496062992125984" footer="0.31496062992125984"/>
  <pageSetup fitToHeight="0" horizontalDpi="600" verticalDpi="600" orientation="landscape" paperSize="122" scale="40" r:id="rId2"/>
  <headerFooter>
    <oddHeader>&amp;L&amp;G&amp;C&amp;"Verdana,Negrita"
PRESUPUESTO VIGENTE MOP 2021 AL MES DE AGOSTO (FONDOS FET)      
   (Miles de $ 2021)   
</oddHeader>
    <oddFooter>&amp;L&amp;G&amp;R&amp;P</oddFooter>
  </headerFooter>
  <colBreaks count="1" manualBreakCount="1">
    <brk id="20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G87"/>
  <sheetViews>
    <sheetView tabSelected="1" view="pageLayout" zoomScaleNormal="60" workbookViewId="0" topLeftCell="A1">
      <selection activeCell="A1" sqref="A1"/>
    </sheetView>
  </sheetViews>
  <sheetFormatPr defaultColWidth="9.625" defaultRowHeight="18" customHeight="1"/>
  <cols>
    <col min="1" max="1" width="7.25390625" style="62" customWidth="1"/>
    <col min="2" max="2" width="0.875" style="62" customWidth="1"/>
    <col min="3" max="3" width="37.25390625" style="62" customWidth="1"/>
    <col min="4" max="4" width="3.625" style="62" customWidth="1"/>
    <col min="5" max="5" width="13.50390625" style="62" customWidth="1"/>
    <col min="6" max="7" width="13.25390625" style="62" customWidth="1"/>
    <col min="8" max="8" width="14.50390625" style="62" customWidth="1"/>
    <col min="9" max="9" width="16.00390625" style="62" customWidth="1"/>
    <col min="10" max="10" width="18.125" style="62" customWidth="1"/>
    <col min="11" max="11" width="15.00390625" style="62" customWidth="1"/>
    <col min="12" max="12" width="14.625" style="62" customWidth="1"/>
    <col min="13" max="13" width="15.875" style="62" customWidth="1"/>
    <col min="14" max="14" width="16.375" style="62" customWidth="1"/>
    <col min="15" max="15" width="14.75390625" style="62" customWidth="1"/>
    <col min="16" max="16" width="16.375" style="62" customWidth="1"/>
    <col min="17" max="17" width="15.00390625" style="62" customWidth="1"/>
    <col min="18" max="18" width="13.125" style="62" customWidth="1"/>
    <col min="19" max="19" width="15.25390625" style="62" customWidth="1"/>
    <col min="20" max="20" width="18.75390625" style="64" customWidth="1"/>
    <col min="21" max="21" width="2.50390625" style="64" customWidth="1"/>
    <col min="22" max="22" width="18.375" style="64" hidden="1" customWidth="1"/>
    <col min="23" max="23" width="19.125" style="62" hidden="1" customWidth="1"/>
    <col min="24" max="24" width="17.125" style="64" customWidth="1"/>
    <col min="25" max="25" width="9.625" style="64" customWidth="1"/>
    <col min="26" max="26" width="16.75390625" style="64" customWidth="1"/>
    <col min="27" max="30" width="9.625" style="64" customWidth="1"/>
    <col min="31" max="31" width="10.875" style="64" bestFit="1" customWidth="1"/>
    <col min="32" max="16384" width="9.625" style="64" customWidth="1"/>
  </cols>
  <sheetData>
    <row r="1" ht="18" customHeight="1">
      <c r="N1" s="63"/>
    </row>
    <row r="2" spans="1:22" s="62" customFormat="1" ht="22.5" customHeight="1">
      <c r="A2" s="67"/>
      <c r="D2" s="68"/>
      <c r="E2" s="69" t="s">
        <v>53</v>
      </c>
      <c r="F2" s="69" t="s">
        <v>54</v>
      </c>
      <c r="G2" s="69" t="s">
        <v>55</v>
      </c>
      <c r="H2" s="69" t="s">
        <v>65</v>
      </c>
      <c r="I2" s="69" t="s">
        <v>66</v>
      </c>
      <c r="J2" s="69" t="s">
        <v>56</v>
      </c>
      <c r="K2" s="69" t="s">
        <v>57</v>
      </c>
      <c r="L2" s="69" t="s">
        <v>58</v>
      </c>
      <c r="M2" s="69" t="s">
        <v>60</v>
      </c>
      <c r="N2" s="69" t="s">
        <v>80</v>
      </c>
      <c r="O2" s="69" t="s">
        <v>61</v>
      </c>
      <c r="P2" s="70" t="s">
        <v>103</v>
      </c>
      <c r="Q2" s="69" t="s">
        <v>62</v>
      </c>
      <c r="R2" s="69" t="s">
        <v>63</v>
      </c>
      <c r="S2" s="69" t="s">
        <v>49</v>
      </c>
      <c r="T2" s="71" t="s">
        <v>50</v>
      </c>
      <c r="V2" s="62" t="s">
        <v>69</v>
      </c>
    </row>
    <row r="3" spans="1:22" s="62" customFormat="1" ht="22.5" customHeight="1">
      <c r="A3" s="72"/>
      <c r="D3" s="68"/>
      <c r="E3" s="73" t="s">
        <v>104</v>
      </c>
      <c r="F3" s="73" t="s">
        <v>105</v>
      </c>
      <c r="G3" s="73" t="s">
        <v>106</v>
      </c>
      <c r="H3" s="73" t="s">
        <v>107</v>
      </c>
      <c r="I3" s="73" t="s">
        <v>108</v>
      </c>
      <c r="J3" s="73" t="s">
        <v>109</v>
      </c>
      <c r="K3" s="73" t="s">
        <v>110</v>
      </c>
      <c r="L3" s="73" t="s">
        <v>111</v>
      </c>
      <c r="M3" s="73" t="s">
        <v>112</v>
      </c>
      <c r="N3" s="73" t="s">
        <v>113</v>
      </c>
      <c r="O3" s="73" t="s">
        <v>114</v>
      </c>
      <c r="P3" s="73" t="s">
        <v>115</v>
      </c>
      <c r="Q3" s="73" t="s">
        <v>116</v>
      </c>
      <c r="R3" s="73" t="s">
        <v>93</v>
      </c>
      <c r="S3" s="73" t="s">
        <v>94</v>
      </c>
      <c r="T3" s="74" t="s">
        <v>64</v>
      </c>
      <c r="V3" s="62" t="s">
        <v>70</v>
      </c>
    </row>
    <row r="4" spans="1:33" s="98" customFormat="1" ht="22.5" customHeight="1">
      <c r="A4" s="75" t="s">
        <v>0</v>
      </c>
      <c r="B4" s="76"/>
      <c r="C4" s="77" t="s">
        <v>1</v>
      </c>
      <c r="D4" s="78"/>
      <c r="E4" s="79">
        <f aca="true" t="shared" si="0" ref="E4:T4">+SUM(E6:E8)</f>
        <v>3954</v>
      </c>
      <c r="F4" s="79">
        <f t="shared" si="0"/>
        <v>75692</v>
      </c>
      <c r="G4" s="79">
        <f t="shared" si="0"/>
        <v>57158</v>
      </c>
      <c r="H4" s="79">
        <f t="shared" si="0"/>
        <v>773708</v>
      </c>
      <c r="I4" s="79">
        <f t="shared" si="0"/>
        <v>32898757.305</v>
      </c>
      <c r="J4" s="79">
        <f t="shared" si="0"/>
        <v>90055416.256</v>
      </c>
      <c r="K4" s="79">
        <f t="shared" si="0"/>
        <v>4075333</v>
      </c>
      <c r="L4" s="79">
        <f t="shared" si="0"/>
        <v>8929246.75</v>
      </c>
      <c r="M4" s="79">
        <f t="shared" si="0"/>
        <v>15939</v>
      </c>
      <c r="N4" s="79">
        <f t="shared" si="0"/>
        <v>19370201.391</v>
      </c>
      <c r="O4" s="79">
        <f t="shared" si="0"/>
        <v>18293</v>
      </c>
      <c r="P4" s="79">
        <f t="shared" si="0"/>
        <v>0</v>
      </c>
      <c r="Q4" s="79">
        <f t="shared" si="0"/>
        <v>1840268.191</v>
      </c>
      <c r="R4" s="79">
        <f t="shared" si="0"/>
        <v>0</v>
      </c>
      <c r="S4" s="79">
        <f t="shared" si="0"/>
        <v>0</v>
      </c>
      <c r="T4" s="79">
        <f t="shared" si="0"/>
        <v>158113966.893</v>
      </c>
      <c r="U4" s="95"/>
      <c r="V4" s="96" t="e">
        <f>SUM(#REF!,#REF!,#REF!,#REF!,#REF!,#REF!,#REF!,V5,V7,V8,#REF!)</f>
        <v>#REF!</v>
      </c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68" customFormat="1" ht="22.5" customHeight="1">
      <c r="A5" s="80"/>
      <c r="C5" s="81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>
        <f>SUM(E5:S5)</f>
        <v>0</v>
      </c>
      <c r="U5" s="99"/>
      <c r="V5" s="100">
        <f aca="true" t="shared" si="1" ref="V5:V25">+T5-S5-R5</f>
        <v>0</v>
      </c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</row>
    <row r="6" spans="1:33" s="68" customFormat="1" ht="22.5" customHeight="1">
      <c r="A6" s="80" t="s">
        <v>25</v>
      </c>
      <c r="C6" s="81" t="s">
        <v>26</v>
      </c>
      <c r="E6" s="82"/>
      <c r="F6" s="82"/>
      <c r="G6" s="82"/>
      <c r="H6" s="82"/>
      <c r="I6" s="82">
        <v>94205.305</v>
      </c>
      <c r="J6" s="82">
        <v>85976.25600000001</v>
      </c>
      <c r="K6" s="82"/>
      <c r="L6" s="82">
        <v>5661.75</v>
      </c>
      <c r="M6" s="82"/>
      <c r="N6" s="82">
        <v>2303.391</v>
      </c>
      <c r="O6" s="82"/>
      <c r="P6" s="82"/>
      <c r="Q6" s="82">
        <v>1718.191</v>
      </c>
      <c r="R6" s="82"/>
      <c r="S6" s="82"/>
      <c r="T6" s="82">
        <f>SUM(E6:S6)</f>
        <v>189864.89299999998</v>
      </c>
      <c r="U6" s="99"/>
      <c r="V6" s="100">
        <f>+T6-S6-R6</f>
        <v>189864.89299999998</v>
      </c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</row>
    <row r="7" spans="1:33" s="68" customFormat="1" ht="22.5" customHeight="1">
      <c r="A7" s="80" t="s">
        <v>73</v>
      </c>
      <c r="C7" s="81" t="s">
        <v>51</v>
      </c>
      <c r="E7" s="82">
        <v>3954</v>
      </c>
      <c r="F7" s="82">
        <v>75692</v>
      </c>
      <c r="G7" s="82">
        <v>57158</v>
      </c>
      <c r="H7" s="82">
        <v>773708</v>
      </c>
      <c r="I7" s="82">
        <v>32804552</v>
      </c>
      <c r="J7" s="82">
        <v>89969440</v>
      </c>
      <c r="K7" s="82">
        <v>4075333</v>
      </c>
      <c r="L7" s="82">
        <v>8923585</v>
      </c>
      <c r="M7" s="82">
        <v>15939</v>
      </c>
      <c r="N7" s="82">
        <v>19367898</v>
      </c>
      <c r="O7" s="82">
        <v>18293</v>
      </c>
      <c r="P7" s="82">
        <v>0</v>
      </c>
      <c r="Q7" s="82">
        <v>1838550</v>
      </c>
      <c r="R7" s="82"/>
      <c r="S7" s="82"/>
      <c r="T7" s="82">
        <f>SUM(E7:S7)</f>
        <v>157924102</v>
      </c>
      <c r="U7" s="99"/>
      <c r="V7" s="100">
        <f t="shared" si="1"/>
        <v>157924102</v>
      </c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s="68" customFormat="1" ht="22.5" customHeight="1">
      <c r="A8" s="80"/>
      <c r="C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>
        <f>SUM(E8:S8)</f>
        <v>0</v>
      </c>
      <c r="U8" s="99"/>
      <c r="V8" s="100">
        <f t="shared" si="1"/>
        <v>0</v>
      </c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s="98" customFormat="1" ht="22.5" customHeight="1">
      <c r="A9" s="83"/>
      <c r="B9" s="76"/>
      <c r="C9" s="77" t="s">
        <v>6</v>
      </c>
      <c r="D9" s="78"/>
      <c r="E9" s="79">
        <f aca="true" t="shared" si="2" ref="E9:T9">SUM(E10,E11,E12,E21,E25)</f>
        <v>3463.733</v>
      </c>
      <c r="F9" s="79">
        <f t="shared" si="2"/>
        <v>44760.503</v>
      </c>
      <c r="G9" s="79">
        <f t="shared" si="2"/>
        <v>57395.456000000006</v>
      </c>
      <c r="H9" s="79">
        <f t="shared" si="2"/>
        <v>661150.826</v>
      </c>
      <c r="I9" s="79">
        <f t="shared" si="2"/>
        <v>35507386.78700001</v>
      </c>
      <c r="J9" s="79">
        <f t="shared" si="2"/>
        <v>93405044.05299993</v>
      </c>
      <c r="K9" s="79">
        <f t="shared" si="2"/>
        <v>4157609.8800000004</v>
      </c>
      <c r="L9" s="79">
        <f t="shared" si="2"/>
        <v>10024524.283000002</v>
      </c>
      <c r="M9" s="79">
        <f t="shared" si="2"/>
        <v>22309.301</v>
      </c>
      <c r="N9" s="79">
        <f t="shared" si="2"/>
        <v>19806884.813000012</v>
      </c>
      <c r="O9" s="79">
        <f t="shared" si="2"/>
        <v>71331.70300000001</v>
      </c>
      <c r="P9" s="79">
        <f t="shared" si="2"/>
        <v>0</v>
      </c>
      <c r="Q9" s="79">
        <f t="shared" si="2"/>
        <v>1812098.0509999995</v>
      </c>
      <c r="R9" s="79">
        <f t="shared" si="2"/>
        <v>0</v>
      </c>
      <c r="S9" s="79">
        <f t="shared" si="2"/>
        <v>0</v>
      </c>
      <c r="T9" s="79">
        <f t="shared" si="2"/>
        <v>165573959.38899994</v>
      </c>
      <c r="U9" s="97"/>
      <c r="V9" s="101" t="e">
        <f>SUM(V10,V11,#REF!,#REF!,#REF!,#REF!,V12,V21:V21,#REF!,#REF!,#REF!,V25)</f>
        <v>#REF!</v>
      </c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68" customFormat="1" ht="22.5" customHeight="1">
      <c r="A10" s="80" t="s">
        <v>7</v>
      </c>
      <c r="C10" s="81" t="s">
        <v>8</v>
      </c>
      <c r="E10" s="82">
        <v>0</v>
      </c>
      <c r="F10" s="82">
        <v>44560</v>
      </c>
      <c r="G10" s="82">
        <v>35432.427</v>
      </c>
      <c r="H10" s="82">
        <v>51799.006</v>
      </c>
      <c r="I10" s="82">
        <v>120850.284</v>
      </c>
      <c r="J10" s="82">
        <v>905251.2069999999</v>
      </c>
      <c r="K10" s="82">
        <v>104196.206</v>
      </c>
      <c r="L10" s="82">
        <v>179975.335</v>
      </c>
      <c r="M10" s="82">
        <v>11923.552</v>
      </c>
      <c r="N10" s="82"/>
      <c r="O10" s="82">
        <v>22493.333</v>
      </c>
      <c r="P10" s="82"/>
      <c r="Q10" s="82">
        <v>53986.593</v>
      </c>
      <c r="R10" s="82"/>
      <c r="S10" s="82"/>
      <c r="T10" s="82">
        <f>SUM(E10:S10)</f>
        <v>1530467.943</v>
      </c>
      <c r="U10" s="99"/>
      <c r="V10" s="100">
        <f t="shared" si="1"/>
        <v>1530467.943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s="68" customFormat="1" ht="22.5" customHeight="1">
      <c r="A11" s="80" t="s">
        <v>9</v>
      </c>
      <c r="C11" s="81" t="s">
        <v>10</v>
      </c>
      <c r="E11" s="82">
        <v>3463.733</v>
      </c>
      <c r="F11" s="82">
        <v>0</v>
      </c>
      <c r="G11" s="82">
        <v>19631.031000000003</v>
      </c>
      <c r="H11" s="82"/>
      <c r="I11" s="82">
        <v>16966.018</v>
      </c>
      <c r="J11" s="82">
        <v>206834.65</v>
      </c>
      <c r="K11" s="82">
        <v>4841.652</v>
      </c>
      <c r="L11" s="82">
        <v>19265.553999999993</v>
      </c>
      <c r="M11" s="82">
        <v>7820.1089999999995</v>
      </c>
      <c r="N11" s="82"/>
      <c r="O11" s="82">
        <v>0</v>
      </c>
      <c r="P11" s="82"/>
      <c r="Q11" s="82">
        <v>20619.913</v>
      </c>
      <c r="R11" s="82"/>
      <c r="S11" s="82"/>
      <c r="T11" s="82">
        <f>SUM(E11:S11)</f>
        <v>299442.66</v>
      </c>
      <c r="U11" s="99"/>
      <c r="V11" s="100">
        <f t="shared" si="1"/>
        <v>299442.66</v>
      </c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s="62" customFormat="1" ht="22.5" customHeight="1">
      <c r="A12" s="80" t="s">
        <v>76</v>
      </c>
      <c r="B12" s="68"/>
      <c r="C12" s="84" t="s">
        <v>68</v>
      </c>
      <c r="D12" s="68"/>
      <c r="E12" s="82">
        <f aca="true" t="shared" si="3" ref="E12:Q12">SUM(E13:E19)</f>
        <v>0</v>
      </c>
      <c r="F12" s="82">
        <f t="shared" si="3"/>
        <v>200.503</v>
      </c>
      <c r="G12" s="82">
        <f t="shared" si="3"/>
        <v>2331.998</v>
      </c>
      <c r="H12" s="82">
        <f t="shared" si="3"/>
        <v>0</v>
      </c>
      <c r="I12" s="82">
        <f t="shared" si="3"/>
        <v>23800</v>
      </c>
      <c r="J12" s="82">
        <f t="shared" si="3"/>
        <v>541920.8520000001</v>
      </c>
      <c r="K12" s="82">
        <f t="shared" si="3"/>
        <v>3550.572</v>
      </c>
      <c r="L12" s="82">
        <f>SUM(L13:L20)</f>
        <v>3037.9360000000006</v>
      </c>
      <c r="M12" s="82">
        <f t="shared" si="3"/>
        <v>2565.64</v>
      </c>
      <c r="N12" s="82">
        <f>SUM(N13:N19)</f>
        <v>0</v>
      </c>
      <c r="O12" s="82">
        <f t="shared" si="3"/>
        <v>48838.37</v>
      </c>
      <c r="P12" s="82">
        <f>SUM(P13:P19)</f>
        <v>0</v>
      </c>
      <c r="Q12" s="82">
        <f t="shared" si="3"/>
        <v>0</v>
      </c>
      <c r="R12" s="82">
        <f>SUM(R13:R19)</f>
        <v>0</v>
      </c>
      <c r="S12" s="82">
        <f>SUM(S13:S19)</f>
        <v>0</v>
      </c>
      <c r="T12" s="82">
        <f>SUM(T13:T20)</f>
        <v>626245.8710000002</v>
      </c>
      <c r="U12" s="100"/>
      <c r="V12" s="100">
        <f t="shared" si="1"/>
        <v>626245.8710000002</v>
      </c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68" customFormat="1" ht="22.5" customHeight="1">
      <c r="A13" s="85" t="s">
        <v>20</v>
      </c>
      <c r="B13" s="86"/>
      <c r="C13" s="87" t="s">
        <v>38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>
        <f aca="true" t="shared" si="4" ref="T13:T20">SUM(E13:S13)</f>
        <v>0</v>
      </c>
      <c r="U13" s="99"/>
      <c r="V13" s="100">
        <f t="shared" si="1"/>
        <v>0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</row>
    <row r="14" spans="1:33" s="68" customFormat="1" ht="22.5" customHeight="1">
      <c r="A14" s="89" t="s">
        <v>39</v>
      </c>
      <c r="C14" s="81" t="s">
        <v>98</v>
      </c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>
        <f t="shared" si="4"/>
        <v>0</v>
      </c>
      <c r="U14" s="99"/>
      <c r="V14" s="100">
        <f t="shared" si="1"/>
        <v>0</v>
      </c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</row>
    <row r="15" spans="1:33" s="68" customFormat="1" ht="22.5" customHeight="1">
      <c r="A15" s="89" t="s">
        <v>31</v>
      </c>
      <c r="C15" s="81" t="s">
        <v>33</v>
      </c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>
        <f t="shared" si="4"/>
        <v>0</v>
      </c>
      <c r="U15" s="99"/>
      <c r="V15" s="100">
        <f t="shared" si="1"/>
        <v>0</v>
      </c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</row>
    <row r="16" spans="1:33" s="68" customFormat="1" ht="22.5" customHeight="1">
      <c r="A16" s="89" t="s">
        <v>32</v>
      </c>
      <c r="C16" s="81" t="s">
        <v>34</v>
      </c>
      <c r="E16" s="82">
        <v>0</v>
      </c>
      <c r="F16" s="82">
        <v>200.503</v>
      </c>
      <c r="G16" s="82">
        <v>2331.998</v>
      </c>
      <c r="H16" s="82"/>
      <c r="I16" s="82">
        <v>0</v>
      </c>
      <c r="J16" s="82">
        <v>3024.732</v>
      </c>
      <c r="K16" s="82">
        <v>3550.572</v>
      </c>
      <c r="L16" s="82">
        <v>3037.9360000000006</v>
      </c>
      <c r="M16" s="82">
        <v>2565.64</v>
      </c>
      <c r="N16" s="82"/>
      <c r="O16" s="82">
        <v>0</v>
      </c>
      <c r="P16" s="82"/>
      <c r="Q16" s="82">
        <v>0</v>
      </c>
      <c r="R16" s="82"/>
      <c r="S16" s="82"/>
      <c r="T16" s="82">
        <f t="shared" si="4"/>
        <v>14711.381000000001</v>
      </c>
      <c r="U16" s="99"/>
      <c r="V16" s="100">
        <f t="shared" si="1"/>
        <v>14711.381000000001</v>
      </c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</row>
    <row r="17" spans="1:33" s="68" customFormat="1" ht="22.5" customHeight="1">
      <c r="A17" s="89" t="s">
        <v>37</v>
      </c>
      <c r="C17" s="81" t="s">
        <v>47</v>
      </c>
      <c r="E17" s="82"/>
      <c r="F17" s="82"/>
      <c r="G17" s="82"/>
      <c r="H17" s="82"/>
      <c r="I17" s="82">
        <v>23800</v>
      </c>
      <c r="J17" s="82">
        <v>538896.1200000001</v>
      </c>
      <c r="K17" s="82"/>
      <c r="L17" s="82"/>
      <c r="M17" s="82"/>
      <c r="N17" s="82"/>
      <c r="O17" s="82"/>
      <c r="P17" s="82"/>
      <c r="Q17" s="82"/>
      <c r="R17" s="82"/>
      <c r="S17" s="82"/>
      <c r="T17" s="82">
        <f t="shared" si="4"/>
        <v>562696.1200000001</v>
      </c>
      <c r="U17" s="99"/>
      <c r="V17" s="100">
        <f t="shared" si="1"/>
        <v>562696.1200000001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</row>
    <row r="18" spans="1:33" s="68" customFormat="1" ht="22.5" customHeight="1">
      <c r="A18" s="89" t="s">
        <v>21</v>
      </c>
      <c r="C18" s="81" t="s">
        <v>36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/>
      <c r="O18" s="82">
        <v>48838.37</v>
      </c>
      <c r="P18" s="82"/>
      <c r="Q18" s="82">
        <v>0</v>
      </c>
      <c r="R18" s="82"/>
      <c r="S18" s="82"/>
      <c r="T18" s="82">
        <f t="shared" si="4"/>
        <v>48838.37</v>
      </c>
      <c r="U18" s="99"/>
      <c r="V18" s="100">
        <f t="shared" si="1"/>
        <v>48838.37</v>
      </c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</row>
    <row r="19" spans="1:33" s="68" customFormat="1" ht="22.5" customHeight="1">
      <c r="A19" s="89" t="s">
        <v>23</v>
      </c>
      <c r="C19" s="81" t="s">
        <v>35</v>
      </c>
      <c r="E19" s="82"/>
      <c r="F19" s="82"/>
      <c r="G19" s="82"/>
      <c r="H19" s="82">
        <v>0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>
        <f t="shared" si="4"/>
        <v>0</v>
      </c>
      <c r="U19" s="99"/>
      <c r="V19" s="100">
        <f t="shared" si="1"/>
        <v>0</v>
      </c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 s="68" customFormat="1" ht="22.5" customHeight="1">
      <c r="A20" s="89" t="s">
        <v>96</v>
      </c>
      <c r="C20" s="81" t="s">
        <v>97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>
        <f t="shared" si="4"/>
        <v>0</v>
      </c>
      <c r="U20" s="99"/>
      <c r="V20" s="100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</row>
    <row r="21" spans="1:33" ht="22.5" customHeight="1">
      <c r="A21" s="90" t="s">
        <v>77</v>
      </c>
      <c r="B21" s="91"/>
      <c r="C21" s="92" t="s">
        <v>15</v>
      </c>
      <c r="D21" s="68"/>
      <c r="E21" s="93">
        <f aca="true" t="shared" si="5" ref="E21:O21">SUM(E22,E23,E24)</f>
        <v>0</v>
      </c>
      <c r="F21" s="93">
        <f t="shared" si="5"/>
        <v>0</v>
      </c>
      <c r="G21" s="93">
        <f t="shared" si="5"/>
        <v>0</v>
      </c>
      <c r="H21" s="93">
        <f t="shared" si="5"/>
        <v>609351.82</v>
      </c>
      <c r="I21" s="93">
        <f t="shared" si="5"/>
        <v>35345770.48500001</v>
      </c>
      <c r="J21" s="93">
        <f t="shared" si="5"/>
        <v>91751037.34399992</v>
      </c>
      <c r="K21" s="93">
        <f t="shared" si="5"/>
        <v>4045021.45</v>
      </c>
      <c r="L21" s="93">
        <f t="shared" si="5"/>
        <v>9822245.458000002</v>
      </c>
      <c r="M21" s="93">
        <f t="shared" si="5"/>
        <v>0</v>
      </c>
      <c r="N21" s="93">
        <f t="shared" si="5"/>
        <v>19806884.813000012</v>
      </c>
      <c r="O21" s="93">
        <f t="shared" si="5"/>
        <v>0</v>
      </c>
      <c r="P21" s="93">
        <f>SUM(P22,P23,P24)</f>
        <v>0</v>
      </c>
      <c r="Q21" s="93">
        <f>SUM(Q22,Q23,Q24)</f>
        <v>1737491.5449999995</v>
      </c>
      <c r="R21" s="93">
        <f>SUM(R22,R23,R24)</f>
        <v>0</v>
      </c>
      <c r="S21" s="93">
        <f>SUM(S22,S23,S24)</f>
        <v>0</v>
      </c>
      <c r="T21" s="94">
        <f>SUM(T22,T23,T24)</f>
        <v>163117802.91499993</v>
      </c>
      <c r="U21" s="102"/>
      <c r="V21" s="100">
        <f t="shared" si="1"/>
        <v>163117802.91499993</v>
      </c>
      <c r="W21" s="100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</row>
    <row r="22" spans="1:33" s="68" customFormat="1" ht="22.5" customHeight="1">
      <c r="A22" s="89" t="s">
        <v>20</v>
      </c>
      <c r="C22" s="81" t="s">
        <v>42</v>
      </c>
      <c r="E22" s="82"/>
      <c r="F22" s="82"/>
      <c r="G22" s="82"/>
      <c r="H22" s="82"/>
      <c r="I22" s="82">
        <v>495.849</v>
      </c>
      <c r="J22" s="82">
        <v>117.352</v>
      </c>
      <c r="K22" s="82"/>
      <c r="L22" s="82">
        <v>194291.804</v>
      </c>
      <c r="M22" s="82"/>
      <c r="N22" s="82"/>
      <c r="O22" s="82"/>
      <c r="P22" s="82"/>
      <c r="Q22" s="82">
        <v>223747.218</v>
      </c>
      <c r="R22" s="82"/>
      <c r="S22" s="82"/>
      <c r="T22" s="82">
        <f>SUM(E22:S22)</f>
        <v>418652.223</v>
      </c>
      <c r="U22" s="99"/>
      <c r="V22" s="100">
        <f t="shared" si="1"/>
        <v>418652.223</v>
      </c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s="68" customFormat="1" ht="22.5" customHeight="1">
      <c r="A23" s="89" t="s">
        <v>39</v>
      </c>
      <c r="C23" s="81" t="s">
        <v>43</v>
      </c>
      <c r="E23" s="82"/>
      <c r="F23" s="82"/>
      <c r="G23" s="82"/>
      <c r="H23" s="82">
        <v>609351.82</v>
      </c>
      <c r="I23" s="82">
        <v>35345274.63600001</v>
      </c>
      <c r="J23" s="82">
        <v>91750919.99199992</v>
      </c>
      <c r="K23" s="82">
        <v>4045021.45</v>
      </c>
      <c r="L23" s="82">
        <v>9627953.654000003</v>
      </c>
      <c r="M23" s="82"/>
      <c r="N23" s="82">
        <v>19806884.813000012</v>
      </c>
      <c r="O23" s="82"/>
      <c r="P23" s="82">
        <v>0</v>
      </c>
      <c r="Q23" s="82">
        <v>1513744.3269999996</v>
      </c>
      <c r="R23" s="82"/>
      <c r="S23" s="82"/>
      <c r="T23" s="82">
        <f>SUM(E23:S23)</f>
        <v>162699150.69199994</v>
      </c>
      <c r="U23" s="99"/>
      <c r="V23" s="100">
        <f t="shared" si="1"/>
        <v>162699150.69199994</v>
      </c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</row>
    <row r="24" spans="1:33" s="68" customFormat="1" ht="22.5" customHeight="1">
      <c r="A24" s="89" t="s">
        <v>31</v>
      </c>
      <c r="C24" s="81" t="s">
        <v>101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>
        <f>SUM(E24:S24)</f>
        <v>0</v>
      </c>
      <c r="U24" s="99"/>
      <c r="V24" s="100">
        <f t="shared" si="1"/>
        <v>0</v>
      </c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68" customFormat="1" ht="22.5" customHeight="1">
      <c r="A25" s="90"/>
      <c r="B25" s="91"/>
      <c r="C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>
        <f>SUM(E25:S25)</f>
        <v>0</v>
      </c>
      <c r="U25" s="99"/>
      <c r="V25" s="100">
        <f t="shared" si="1"/>
        <v>0</v>
      </c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5:33" ht="25.5" customHeight="1"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4"/>
      <c r="U26" s="102"/>
      <c r="V26" s="102"/>
      <c r="W26" s="100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</row>
    <row r="27" spans="5:33" ht="18" customHeight="1" hidden="1"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>
        <f>+R4-R9</f>
        <v>0</v>
      </c>
      <c r="S27" s="103">
        <f>+S4-S9</f>
        <v>0</v>
      </c>
      <c r="T27" s="104">
        <f>+T4-T9</f>
        <v>-7459992.495999932</v>
      </c>
      <c r="U27" s="104">
        <f>+U4-U9</f>
        <v>0</v>
      </c>
      <c r="V27" s="104" t="e">
        <f>+V4-V9</f>
        <v>#REF!</v>
      </c>
      <c r="W27" s="100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</row>
    <row r="28" spans="5:33" ht="18" customHeight="1"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  <c r="U28" s="102"/>
      <c r="V28" s="102"/>
      <c r="W28" s="100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</row>
    <row r="29" spans="5:33" ht="18" customHeight="1"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  <c r="U29" s="102"/>
      <c r="V29" s="102"/>
      <c r="W29" s="100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</row>
    <row r="30" spans="5:33" ht="18" customHeight="1"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2"/>
      <c r="V30" s="102"/>
      <c r="W30" s="100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</row>
    <row r="31" spans="5:33" ht="18" customHeight="1"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2"/>
      <c r="V31" s="102"/>
      <c r="W31" s="100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</row>
    <row r="32" spans="5:33" ht="18" customHeight="1"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2"/>
      <c r="U32" s="102"/>
      <c r="V32" s="102"/>
      <c r="W32" s="100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</row>
    <row r="33" spans="5:33" ht="18" customHeight="1"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2"/>
      <c r="U33" s="102"/>
      <c r="V33" s="102"/>
      <c r="W33" s="100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</row>
    <row r="34" spans="5:33" ht="18" customHeight="1">
      <c r="E34" s="100"/>
      <c r="F34" s="100"/>
      <c r="G34" s="100"/>
      <c r="H34" s="100"/>
      <c r="I34" s="100"/>
      <c r="J34" s="100"/>
      <c r="K34" s="105"/>
      <c r="L34" s="100"/>
      <c r="M34" s="100"/>
      <c r="N34" s="100"/>
      <c r="O34" s="100"/>
      <c r="P34" s="100"/>
      <c r="Q34" s="100"/>
      <c r="R34" s="100"/>
      <c r="S34" s="100"/>
      <c r="T34" s="102"/>
      <c r="U34" s="102"/>
      <c r="V34" s="102"/>
      <c r="W34" s="100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</row>
    <row r="35" spans="5:33" ht="18" customHeight="1"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2"/>
      <c r="U35" s="102"/>
      <c r="V35" s="102"/>
      <c r="W35" s="100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</row>
    <row r="36" spans="5:33" ht="18" customHeight="1"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2"/>
      <c r="U36" s="102"/>
      <c r="V36" s="102"/>
      <c r="W36" s="100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</row>
    <row r="37" spans="5:33" ht="18" customHeight="1"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2"/>
      <c r="U37" s="102"/>
      <c r="V37" s="102"/>
      <c r="W37" s="100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</row>
    <row r="38" spans="5:33" ht="18" customHeight="1"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2"/>
      <c r="U38" s="102"/>
      <c r="V38" s="102"/>
      <c r="W38" s="100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</row>
    <row r="39" spans="5:33" ht="18" customHeight="1"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2"/>
      <c r="U39" s="102"/>
      <c r="V39" s="102"/>
      <c r="W39" s="100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</row>
    <row r="40" spans="5:33" ht="18" customHeight="1"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2"/>
      <c r="U40" s="102"/>
      <c r="V40" s="102"/>
      <c r="W40" s="100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</row>
    <row r="41" spans="5:33" ht="18" customHeight="1"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2"/>
      <c r="U41" s="102"/>
      <c r="V41" s="102"/>
      <c r="W41" s="100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</row>
    <row r="42" spans="5:33" ht="18" customHeight="1"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2"/>
      <c r="U42" s="102"/>
      <c r="V42" s="102"/>
      <c r="W42" s="100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</row>
    <row r="43" spans="5:33" ht="18" customHeight="1"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2"/>
      <c r="U43" s="102"/>
      <c r="V43" s="102"/>
      <c r="W43" s="100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</row>
    <row r="44" spans="5:33" ht="18" customHeight="1"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2"/>
      <c r="U44" s="102"/>
      <c r="V44" s="102"/>
      <c r="W44" s="100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</row>
    <row r="45" spans="5:33" ht="18" customHeight="1"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2"/>
      <c r="U45" s="102"/>
      <c r="V45" s="102"/>
      <c r="W45" s="100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</row>
    <row r="46" spans="5:33" ht="18" customHeight="1"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2"/>
      <c r="U46" s="102"/>
      <c r="V46" s="102"/>
      <c r="W46" s="100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</row>
    <row r="47" spans="5:33" ht="18" customHeight="1"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2"/>
      <c r="U47" s="102"/>
      <c r="V47" s="102"/>
      <c r="W47" s="100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</row>
    <row r="48" spans="5:33" ht="18" customHeight="1"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2"/>
      <c r="U48" s="102"/>
      <c r="V48" s="102"/>
      <c r="W48" s="100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</row>
    <row r="49" spans="5:33" ht="18" customHeight="1"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2"/>
      <c r="U49" s="102"/>
      <c r="V49" s="102"/>
      <c r="W49" s="100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</row>
    <row r="50" spans="5:33" ht="18" customHeight="1"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2"/>
      <c r="U50" s="102"/>
      <c r="V50" s="102"/>
      <c r="W50" s="100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</row>
    <row r="51" spans="5:33" ht="18" customHeight="1"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2"/>
      <c r="U51" s="102"/>
      <c r="V51" s="102"/>
      <c r="W51" s="100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</row>
    <row r="52" spans="5:33" ht="18" customHeight="1"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2"/>
      <c r="U52" s="102"/>
      <c r="V52" s="102"/>
      <c r="W52" s="100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</row>
    <row r="53" spans="5:33" ht="18" customHeight="1"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2"/>
      <c r="U53" s="102"/>
      <c r="V53" s="102"/>
      <c r="W53" s="100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</row>
    <row r="54" spans="5:33" ht="18" customHeight="1"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2"/>
      <c r="U54" s="102"/>
      <c r="V54" s="102"/>
      <c r="W54" s="100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</row>
    <row r="55" spans="5:33" ht="18" customHeight="1"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2"/>
      <c r="U55" s="102"/>
      <c r="V55" s="102"/>
      <c r="W55" s="100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</row>
    <row r="56" spans="21:33" ht="18" customHeight="1">
      <c r="U56" s="102"/>
      <c r="V56" s="102"/>
      <c r="W56" s="100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</row>
    <row r="57" spans="21:33" ht="18" customHeight="1">
      <c r="U57" s="102"/>
      <c r="V57" s="102"/>
      <c r="W57" s="100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</row>
    <row r="58" spans="21:33" ht="18" customHeight="1">
      <c r="U58" s="102"/>
      <c r="V58" s="102"/>
      <c r="W58" s="100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</row>
    <row r="59" spans="21:33" ht="18" customHeight="1">
      <c r="U59" s="102"/>
      <c r="V59" s="102"/>
      <c r="W59" s="100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</row>
    <row r="60" spans="21:33" ht="18" customHeight="1">
      <c r="U60" s="102"/>
      <c r="V60" s="102"/>
      <c r="W60" s="100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</row>
    <row r="61" spans="21:33" ht="18" customHeight="1">
      <c r="U61" s="102"/>
      <c r="V61" s="102"/>
      <c r="W61" s="100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</row>
    <row r="62" spans="21:33" ht="18" customHeight="1">
      <c r="U62" s="102"/>
      <c r="V62" s="102"/>
      <c r="W62" s="100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</row>
    <row r="63" spans="21:33" ht="18" customHeight="1">
      <c r="U63" s="102"/>
      <c r="V63" s="102"/>
      <c r="W63" s="100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</row>
    <row r="64" spans="21:33" ht="18" customHeight="1">
      <c r="U64" s="102"/>
      <c r="V64" s="102"/>
      <c r="W64" s="100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</row>
    <row r="65" spans="21:33" ht="18" customHeight="1">
      <c r="U65" s="102"/>
      <c r="V65" s="102"/>
      <c r="W65" s="100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</row>
    <row r="66" spans="21:33" ht="18" customHeight="1">
      <c r="U66" s="102"/>
      <c r="V66" s="102"/>
      <c r="W66" s="100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</row>
    <row r="67" spans="21:33" ht="18" customHeight="1">
      <c r="U67" s="102"/>
      <c r="V67" s="102"/>
      <c r="W67" s="100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</row>
    <row r="68" spans="21:33" ht="18" customHeight="1">
      <c r="U68" s="102"/>
      <c r="V68" s="102"/>
      <c r="W68" s="100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</row>
    <row r="69" spans="21:33" ht="18" customHeight="1">
      <c r="U69" s="102"/>
      <c r="V69" s="102"/>
      <c r="W69" s="100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</row>
    <row r="70" spans="21:33" ht="18" customHeight="1">
      <c r="U70" s="102"/>
      <c r="V70" s="102"/>
      <c r="W70" s="100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21:33" ht="18" customHeight="1">
      <c r="U71" s="102"/>
      <c r="V71" s="102"/>
      <c r="W71" s="100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21:33" ht="18" customHeight="1">
      <c r="U72" s="102"/>
      <c r="V72" s="102"/>
      <c r="W72" s="100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21:33" ht="18" customHeight="1">
      <c r="U73" s="102"/>
      <c r="V73" s="102"/>
      <c r="W73" s="100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21:33" ht="18" customHeight="1">
      <c r="U74" s="102"/>
      <c r="V74" s="102"/>
      <c r="W74" s="100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21:33" ht="18" customHeight="1">
      <c r="U75" s="102"/>
      <c r="V75" s="102"/>
      <c r="W75" s="100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21:33" ht="18" customHeight="1">
      <c r="U76" s="102"/>
      <c r="V76" s="102"/>
      <c r="W76" s="100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21:33" ht="18" customHeight="1">
      <c r="U77" s="102"/>
      <c r="V77" s="102"/>
      <c r="W77" s="100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21:33" ht="18" customHeight="1">
      <c r="U78" s="102"/>
      <c r="V78" s="102"/>
      <c r="W78" s="100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21:33" ht="18" customHeight="1">
      <c r="U79" s="102"/>
      <c r="V79" s="102"/>
      <c r="W79" s="100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21:33" ht="18" customHeight="1">
      <c r="U80" s="102"/>
      <c r="V80" s="102"/>
      <c r="W80" s="100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21:33" ht="18" customHeight="1">
      <c r="U81" s="102"/>
      <c r="V81" s="102"/>
      <c r="W81" s="100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21:33" ht="18" customHeight="1">
      <c r="U82" s="102"/>
      <c r="V82" s="102"/>
      <c r="W82" s="100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21:33" ht="18" customHeight="1">
      <c r="U83" s="102"/>
      <c r="V83" s="102"/>
      <c r="W83" s="100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21:33" ht="18" customHeight="1">
      <c r="U84" s="102"/>
      <c r="V84" s="102"/>
      <c r="W84" s="100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21:33" ht="18" customHeight="1">
      <c r="U85" s="102"/>
      <c r="V85" s="102"/>
      <c r="W85" s="100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21:33" ht="18" customHeight="1">
      <c r="U86" s="102"/>
      <c r="V86" s="102"/>
      <c r="W86" s="100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21:33" ht="18" customHeight="1">
      <c r="U87" s="102"/>
      <c r="V87" s="102"/>
      <c r="W87" s="100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</sheetData>
  <sheetProtection/>
  <printOptions/>
  <pageMargins left="0.5511811023622047" right="0.15748031496062992" top="0.6583333333333333" bottom="0.35433070866141736" header="0.31496062992125984" footer="0.31496062992125984"/>
  <pageSetup fitToHeight="0" horizontalDpi="600" verticalDpi="600" orientation="landscape" paperSize="122" scale="40" r:id="rId2"/>
  <headerFooter>
    <oddHeader>&amp;L&amp;G&amp;C
&amp;"Verdana,Negrita"PRESUPUESTO EJECUTADO MOP 2021 AL MES DE AGOSTO (FONDOS FET)      
 (Miles de $ 2021)    &amp;"Courier,Normal" 
</oddHeader>
    <oddFooter>&amp;L&amp;G&amp;R&amp;P</oddFooter>
  </headerFooter>
  <colBreaks count="1" manualBreakCount="1">
    <brk id="20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C30" sqref="AC30"/>
    </sheetView>
  </sheetViews>
  <sheetFormatPr defaultColWidth="9.625" defaultRowHeight="18" customHeight="1"/>
  <cols>
    <col min="1" max="1" width="2.25390625" style="1" customWidth="1"/>
    <col min="2" max="2" width="7.25390625" style="15" customWidth="1"/>
    <col min="3" max="3" width="0.875" style="15" customWidth="1"/>
    <col min="4" max="4" width="37.25390625" style="15" customWidth="1"/>
    <col min="5" max="5" width="0.875" style="15" customWidth="1"/>
    <col min="6" max="6" width="19.375" style="15" bestFit="1" customWidth="1"/>
    <col min="7" max="7" width="18.875" style="15" bestFit="1" customWidth="1"/>
    <col min="8" max="9" width="19.875" style="15" bestFit="1" customWidth="1"/>
    <col min="10" max="10" width="20.75390625" style="15" bestFit="1" customWidth="1"/>
    <col min="11" max="11" width="26.00390625" style="15" customWidth="1"/>
    <col min="12" max="12" width="20.75390625" style="15" bestFit="1" customWidth="1"/>
    <col min="13" max="13" width="21.375" style="15" bestFit="1" customWidth="1"/>
    <col min="14" max="14" width="22.625" style="15" bestFit="1" customWidth="1"/>
    <col min="15" max="15" width="20.75390625" style="15" bestFit="1" customWidth="1"/>
    <col min="16" max="16" width="19.875" style="15" bestFit="1" customWidth="1"/>
    <col min="17" max="17" width="23.00390625" style="15" bestFit="1" customWidth="1"/>
    <col min="18" max="18" width="20.50390625" style="15" bestFit="1" customWidth="1"/>
    <col min="19" max="19" width="18.875" style="15" bestFit="1" customWidth="1"/>
    <col min="20" max="20" width="20.75390625" style="15" customWidth="1"/>
    <col min="21" max="21" width="23.875" style="1" bestFit="1" customWidth="1"/>
    <col min="22" max="22" width="2.50390625" style="1" customWidth="1"/>
    <col min="23" max="23" width="22.375" style="1" hidden="1" customWidth="1"/>
    <col min="24" max="24" width="1.00390625" style="1" hidden="1" customWidth="1"/>
    <col min="25" max="25" width="20.625" style="1" hidden="1" customWidth="1"/>
    <col min="26" max="26" width="9.625" style="1" hidden="1" customWidth="1"/>
    <col min="27" max="27" width="16.75390625" style="1" hidden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19"/>
      <c r="Q1" s="19"/>
      <c r="R1" s="19"/>
    </row>
    <row r="2" spans="2:21" ht="18" customHeight="1">
      <c r="B2" s="32"/>
      <c r="F2" s="33"/>
      <c r="G2" s="33"/>
      <c r="H2" s="33"/>
      <c r="I2" s="33"/>
      <c r="J2" s="33"/>
      <c r="K2" s="33" t="s">
        <v>117</v>
      </c>
      <c r="L2" s="33"/>
      <c r="M2" s="33"/>
      <c r="N2" s="33"/>
      <c r="O2" s="40"/>
      <c r="P2" s="33"/>
      <c r="Q2" s="33"/>
      <c r="R2" s="33"/>
      <c r="S2" s="33"/>
      <c r="T2" s="33"/>
      <c r="U2" s="7"/>
    </row>
    <row r="3" spans="2:21" ht="18" customHeight="1">
      <c r="B3" s="32"/>
      <c r="F3" s="34"/>
      <c r="G3" s="34"/>
      <c r="H3" s="34"/>
      <c r="I3" s="34"/>
      <c r="J3" s="34"/>
      <c r="K3" s="61" t="s">
        <v>102</v>
      </c>
      <c r="L3" s="61"/>
      <c r="M3" s="61"/>
      <c r="N3" s="34"/>
      <c r="O3" s="34"/>
      <c r="P3" s="34"/>
      <c r="Q3" s="34"/>
      <c r="R3" s="34"/>
      <c r="S3" s="34"/>
      <c r="T3" s="34"/>
      <c r="U3" s="8"/>
    </row>
    <row r="4" spans="2:26" ht="18" customHeight="1">
      <c r="B4" s="35"/>
      <c r="S4" s="19"/>
      <c r="T4" s="19"/>
      <c r="U4" s="19"/>
      <c r="V4" s="15"/>
      <c r="W4" s="15"/>
      <c r="X4" s="15"/>
      <c r="Y4" s="15"/>
      <c r="Z4" s="15"/>
    </row>
    <row r="5" spans="2:26" ht="18" customHeight="1">
      <c r="B5" s="35"/>
      <c r="S5" s="19"/>
      <c r="T5" s="19"/>
      <c r="U5" s="19"/>
      <c r="V5" s="15"/>
      <c r="W5" s="15"/>
      <c r="X5" s="15"/>
      <c r="Y5" s="15"/>
      <c r="Z5" s="15"/>
    </row>
    <row r="6" spans="2:18" s="15" customFormat="1" ht="18" customHeight="1">
      <c r="B6" s="27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2:23" s="15" customFormat="1" ht="18" customHeight="1">
      <c r="B7" s="16"/>
      <c r="E7" s="17"/>
      <c r="F7" s="14" t="s">
        <v>53</v>
      </c>
      <c r="G7" s="14" t="s">
        <v>54</v>
      </c>
      <c r="H7" s="14" t="s">
        <v>55</v>
      </c>
      <c r="I7" s="14" t="s">
        <v>65</v>
      </c>
      <c r="J7" s="14" t="s">
        <v>66</v>
      </c>
      <c r="K7" s="14" t="s">
        <v>56</v>
      </c>
      <c r="L7" s="14" t="s">
        <v>57</v>
      </c>
      <c r="M7" s="14" t="s">
        <v>58</v>
      </c>
      <c r="N7" s="14" t="s">
        <v>60</v>
      </c>
      <c r="O7" s="14" t="s">
        <v>80</v>
      </c>
      <c r="P7" s="14" t="s">
        <v>61</v>
      </c>
      <c r="Q7" s="14" t="s">
        <v>59</v>
      </c>
      <c r="R7" s="14" t="s">
        <v>62</v>
      </c>
      <c r="S7" s="14" t="s">
        <v>63</v>
      </c>
      <c r="T7" s="14" t="s">
        <v>49</v>
      </c>
      <c r="U7" s="18" t="s">
        <v>50</v>
      </c>
      <c r="W7" s="15" t="s">
        <v>69</v>
      </c>
    </row>
    <row r="8" spans="2:23" s="15" customFormat="1" ht="18" customHeight="1">
      <c r="B8" s="20"/>
      <c r="E8" s="17"/>
      <c r="F8" s="9" t="s">
        <v>81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86</v>
      </c>
      <c r="L8" s="9" t="s">
        <v>87</v>
      </c>
      <c r="M8" s="9" t="s">
        <v>88</v>
      </c>
      <c r="N8" s="9" t="s">
        <v>89</v>
      </c>
      <c r="O8" s="9" t="s">
        <v>90</v>
      </c>
      <c r="P8" s="9" t="s">
        <v>91</v>
      </c>
      <c r="Q8" s="9" t="s">
        <v>99</v>
      </c>
      <c r="R8" s="9" t="s">
        <v>92</v>
      </c>
      <c r="S8" s="9" t="s">
        <v>93</v>
      </c>
      <c r="T8" s="9" t="s">
        <v>94</v>
      </c>
      <c r="U8" s="21" t="s">
        <v>64</v>
      </c>
      <c r="W8" s="15" t="s">
        <v>70</v>
      </c>
    </row>
    <row r="9" spans="1:34" s="49" customFormat="1" ht="24.75" customHeight="1">
      <c r="A9" s="41"/>
      <c r="B9" s="42" t="s">
        <v>0</v>
      </c>
      <c r="C9" s="43"/>
      <c r="D9" s="44" t="s">
        <v>1</v>
      </c>
      <c r="E9" s="45"/>
      <c r="F9" s="46">
        <f aca="true" t="shared" si="0" ref="F9:T9">SUM(F11,F12,F13,F14,F19,F20,F21,F22,F23,F24,F10)</f>
        <v>4662817620</v>
      </c>
      <c r="G9" s="46">
        <f t="shared" si="0"/>
        <v>2032576643</v>
      </c>
      <c r="H9" s="46">
        <f t="shared" si="0"/>
        <v>5406632364</v>
      </c>
      <c r="I9" s="46">
        <f t="shared" si="0"/>
        <v>10484270343</v>
      </c>
      <c r="J9" s="46">
        <f t="shared" si="0"/>
        <v>63691338526</v>
      </c>
      <c r="K9" s="46">
        <f t="shared" si="0"/>
        <v>618281617489</v>
      </c>
      <c r="L9" s="46">
        <f t="shared" si="0"/>
        <v>45843622038</v>
      </c>
      <c r="M9" s="46">
        <f t="shared" si="0"/>
        <v>50239817313</v>
      </c>
      <c r="N9" s="46">
        <f t="shared" si="0"/>
        <v>-14864324821</v>
      </c>
      <c r="O9" s="46">
        <f t="shared" si="0"/>
        <v>68311539103</v>
      </c>
      <c r="P9" s="46">
        <f t="shared" si="0"/>
        <v>13232604322</v>
      </c>
      <c r="Q9" s="46">
        <f>SUM(Q11,Q12,Q13,Q14,Q19,Q20,Q21,Q22,Q23,Q24,Q10)</f>
        <v>541420114571</v>
      </c>
      <c r="R9" s="46">
        <f t="shared" si="0"/>
        <v>11490491682</v>
      </c>
      <c r="S9" s="46">
        <f t="shared" si="0"/>
        <v>1478244000</v>
      </c>
      <c r="T9" s="46">
        <f t="shared" si="0"/>
        <v>7926835000</v>
      </c>
      <c r="U9" s="46">
        <f>SUM(U11,U12,U13,U14,U19,U20,U21,U22,U24,U10,U23)</f>
        <v>1429638196193</v>
      </c>
      <c r="V9" s="47"/>
      <c r="W9" s="54">
        <f>SUM(W11,W10,W12,W13,W14,W19,W20,W21,W22,W24,W23)</f>
        <v>1420233117193</v>
      </c>
      <c r="X9" s="48"/>
      <c r="Y9" s="48">
        <f>+U9-T9-S9</f>
        <v>1420233117193</v>
      </c>
      <c r="Z9" s="48"/>
      <c r="AA9" s="48"/>
      <c r="AB9" s="48"/>
      <c r="AC9" s="48"/>
      <c r="AD9" s="48"/>
      <c r="AE9" s="48"/>
      <c r="AF9" s="48"/>
      <c r="AG9" s="48"/>
      <c r="AH9" s="48"/>
    </row>
    <row r="10" spans="1:34" s="17" customFormat="1" ht="22.5" customHeight="1">
      <c r="A10" s="24"/>
      <c r="B10" s="22" t="s">
        <v>37</v>
      </c>
      <c r="D10" s="23" t="s">
        <v>14</v>
      </c>
      <c r="F10" s="11"/>
      <c r="G10" s="11"/>
      <c r="H10" s="11"/>
      <c r="I10" s="11">
        <v>120000000</v>
      </c>
      <c r="J10" s="11"/>
      <c r="K10" s="11"/>
      <c r="L10" s="11"/>
      <c r="M10" s="11"/>
      <c r="N10" s="11"/>
      <c r="O10" s="11"/>
      <c r="P10" s="11"/>
      <c r="Q10" s="11"/>
      <c r="R10" s="11"/>
      <c r="S10" s="11">
        <v>376065000</v>
      </c>
      <c r="T10" s="11"/>
      <c r="U10" s="11">
        <f>SUM(F10:T10)</f>
        <v>496065000</v>
      </c>
      <c r="V10" s="25"/>
      <c r="W10" s="5">
        <f>+U10-T10-S10</f>
        <v>120000000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17" customFormat="1" ht="22.5" customHeight="1">
      <c r="A11" s="24"/>
      <c r="B11" s="22" t="s">
        <v>21</v>
      </c>
      <c r="D11" s="23" t="s">
        <v>22</v>
      </c>
      <c r="F11" s="11">
        <v>1069165</v>
      </c>
      <c r="G11" s="11">
        <v>513704</v>
      </c>
      <c r="H11" s="11">
        <v>5780784</v>
      </c>
      <c r="I11" s="11">
        <v>15535932</v>
      </c>
      <c r="J11" s="11">
        <v>8702863</v>
      </c>
      <c r="K11" s="11">
        <v>88669994</v>
      </c>
      <c r="L11" s="11">
        <v>4913244</v>
      </c>
      <c r="M11" s="11">
        <v>4032344</v>
      </c>
      <c r="N11" s="11">
        <v>1548307</v>
      </c>
      <c r="O11" s="11">
        <v>933456</v>
      </c>
      <c r="P11" s="11">
        <v>11285629</v>
      </c>
      <c r="Q11" s="11"/>
      <c r="R11" s="11">
        <v>2950784</v>
      </c>
      <c r="S11" s="11">
        <v>1712000</v>
      </c>
      <c r="T11" s="11"/>
      <c r="U11" s="11">
        <f>SUM(F11:T11)</f>
        <v>147648206</v>
      </c>
      <c r="V11" s="25"/>
      <c r="W11" s="53">
        <f>+U11-T11-S11</f>
        <v>145936206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17" customFormat="1" ht="22.5" customHeight="1">
      <c r="A12" s="24"/>
      <c r="B12" s="22" t="s">
        <v>23</v>
      </c>
      <c r="D12" s="23" t="s">
        <v>24</v>
      </c>
      <c r="F12" s="11"/>
      <c r="G12" s="11"/>
      <c r="H12" s="11"/>
      <c r="I12" s="11">
        <v>110000</v>
      </c>
      <c r="J12" s="11">
        <v>437936771</v>
      </c>
      <c r="K12" s="11">
        <v>6179057637</v>
      </c>
      <c r="L12" s="11">
        <v>0</v>
      </c>
      <c r="M12" s="11"/>
      <c r="N12" s="11"/>
      <c r="O12" s="11"/>
      <c r="P12" s="11"/>
      <c r="Q12" s="11">
        <v>19491473719</v>
      </c>
      <c r="R12" s="11"/>
      <c r="S12" s="11">
        <v>204478000</v>
      </c>
      <c r="T12" s="11"/>
      <c r="U12" s="11">
        <f>SUM(F12:T12)</f>
        <v>26313056127</v>
      </c>
      <c r="V12" s="25"/>
      <c r="W12" s="53">
        <f>+U12-T12-S12</f>
        <v>26108578127</v>
      </c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17" customFormat="1" ht="22.5" customHeight="1">
      <c r="A13" s="24"/>
      <c r="B13" s="22" t="s">
        <v>25</v>
      </c>
      <c r="D13" s="23" t="s">
        <v>26</v>
      </c>
      <c r="F13" s="11">
        <v>235392260</v>
      </c>
      <c r="G13" s="11">
        <v>107056488</v>
      </c>
      <c r="H13" s="11">
        <v>208951534</v>
      </c>
      <c r="I13" s="11">
        <v>310490721</v>
      </c>
      <c r="J13" s="11">
        <v>488857074</v>
      </c>
      <c r="K13" s="11">
        <v>5591449219</v>
      </c>
      <c r="L13" s="11">
        <v>401713687</v>
      </c>
      <c r="M13" s="11">
        <v>251291206</v>
      </c>
      <c r="N13" s="11">
        <v>106844222</v>
      </c>
      <c r="O13" s="11">
        <v>254500637</v>
      </c>
      <c r="P13" s="11">
        <v>595864905</v>
      </c>
      <c r="Q13" s="11">
        <v>28111719723</v>
      </c>
      <c r="R13" s="11">
        <v>358034729</v>
      </c>
      <c r="S13" s="11">
        <v>28403000</v>
      </c>
      <c r="T13" s="11">
        <v>119443000</v>
      </c>
      <c r="U13" s="11">
        <f>SUM(F13:T13)</f>
        <v>37170012405</v>
      </c>
      <c r="V13" s="25"/>
      <c r="W13" s="53">
        <f aca="true" t="shared" si="1" ref="W13:W49">+U13-T13-S13</f>
        <v>37022166405</v>
      </c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17" customFormat="1" ht="22.5" customHeight="1">
      <c r="A14" s="24"/>
      <c r="B14" s="22" t="s">
        <v>44</v>
      </c>
      <c r="D14" s="23" t="s">
        <v>2</v>
      </c>
      <c r="F14" s="11">
        <f aca="true" t="shared" si="2" ref="F14:R14">SUM(F15,F18)</f>
        <v>4124598000</v>
      </c>
      <c r="G14" s="11">
        <f t="shared" si="2"/>
        <v>1976199000</v>
      </c>
      <c r="H14" s="11">
        <f t="shared" si="2"/>
        <v>5510000000</v>
      </c>
      <c r="I14" s="11">
        <f t="shared" si="2"/>
        <v>7190000000</v>
      </c>
      <c r="J14" s="11">
        <f t="shared" si="2"/>
        <v>61050000000</v>
      </c>
      <c r="K14" s="11">
        <f>SUM(K15,K18)</f>
        <v>544557906000</v>
      </c>
      <c r="L14" s="11">
        <f t="shared" si="2"/>
        <v>47000369000</v>
      </c>
      <c r="M14" s="11">
        <f t="shared" si="2"/>
        <v>45720000000</v>
      </c>
      <c r="N14" s="11">
        <f t="shared" si="2"/>
        <v>1709594000</v>
      </c>
      <c r="O14" s="11">
        <f>SUM(O15,O18)</f>
        <v>75814581000</v>
      </c>
      <c r="P14" s="11">
        <f>SUM(P15,P18)</f>
        <v>11908187632</v>
      </c>
      <c r="Q14" s="11">
        <f>SUM(Q15,Q18)</f>
        <v>184828425000</v>
      </c>
      <c r="R14" s="11">
        <f t="shared" si="2"/>
        <v>13624950000</v>
      </c>
      <c r="S14" s="11">
        <f>SUM(S15,S18)</f>
        <v>655260000</v>
      </c>
      <c r="T14" s="11">
        <f>SUM(T15,T18)</f>
        <v>7807392000</v>
      </c>
      <c r="U14" s="11">
        <f>SUM(U15,U18)</f>
        <v>1013477461632</v>
      </c>
      <c r="V14" s="25"/>
      <c r="W14" s="5">
        <f>+U14-T14-S14</f>
        <v>1005014809632</v>
      </c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17" customFormat="1" ht="22.5" customHeight="1">
      <c r="A15" s="24"/>
      <c r="B15" s="22" t="s">
        <v>20</v>
      </c>
      <c r="D15" s="23" t="s">
        <v>45</v>
      </c>
      <c r="F15" s="11">
        <f aca="true" t="shared" si="3" ref="F15:R15">SUM(F16:F17)</f>
        <v>4124598000</v>
      </c>
      <c r="G15" s="11">
        <f t="shared" si="3"/>
        <v>1976199000</v>
      </c>
      <c r="H15" s="11">
        <f t="shared" si="3"/>
        <v>5510000000</v>
      </c>
      <c r="I15" s="11">
        <f t="shared" si="3"/>
        <v>7190000000</v>
      </c>
      <c r="J15" s="11">
        <f t="shared" si="3"/>
        <v>61050000000</v>
      </c>
      <c r="K15" s="11">
        <f>SUM(K16:K17)</f>
        <v>544557906000</v>
      </c>
      <c r="L15" s="11">
        <f t="shared" si="3"/>
        <v>47000369000</v>
      </c>
      <c r="M15" s="11">
        <f t="shared" si="3"/>
        <v>45720000000</v>
      </c>
      <c r="N15" s="11">
        <f t="shared" si="3"/>
        <v>1709594000</v>
      </c>
      <c r="O15" s="11">
        <f t="shared" si="3"/>
        <v>75814581000</v>
      </c>
      <c r="P15" s="11">
        <f t="shared" si="3"/>
        <v>11586313000</v>
      </c>
      <c r="Q15" s="11">
        <f>SUM(Q16:Q17)</f>
        <v>184828425000</v>
      </c>
      <c r="R15" s="11">
        <f t="shared" si="3"/>
        <v>13624950000</v>
      </c>
      <c r="S15" s="11">
        <f>SUM(S16:S17)</f>
        <v>655260000</v>
      </c>
      <c r="T15" s="11">
        <f>SUM(T16:T17)</f>
        <v>7807392000</v>
      </c>
      <c r="U15" s="11">
        <f>SUM(U16:U17)</f>
        <v>1013155587000</v>
      </c>
      <c r="V15" s="25"/>
      <c r="W15" s="5">
        <f t="shared" si="1"/>
        <v>1004692935000</v>
      </c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</row>
    <row r="16" spans="1:34" s="17" customFormat="1" ht="22.5" customHeight="1">
      <c r="A16" s="24"/>
      <c r="B16" s="22"/>
      <c r="D16" s="23" t="s">
        <v>3</v>
      </c>
      <c r="F16" s="11">
        <v>4025114000</v>
      </c>
      <c r="G16" s="11">
        <v>1926199000</v>
      </c>
      <c r="H16" s="11">
        <v>5360000000</v>
      </c>
      <c r="I16" s="11">
        <v>6890000000</v>
      </c>
      <c r="J16" s="11">
        <v>9550000000</v>
      </c>
      <c r="K16" s="11">
        <v>69318699000</v>
      </c>
      <c r="L16" s="11">
        <v>5000369000</v>
      </c>
      <c r="M16" s="11">
        <v>3720000000</v>
      </c>
      <c r="N16" s="11">
        <v>1424435000</v>
      </c>
      <c r="O16" s="11">
        <v>4044581000</v>
      </c>
      <c r="P16" s="11">
        <v>9976269000</v>
      </c>
      <c r="Q16" s="11">
        <v>7464419000</v>
      </c>
      <c r="R16" s="11">
        <v>8960000000</v>
      </c>
      <c r="S16" s="11">
        <v>542000000</v>
      </c>
      <c r="T16" s="11">
        <v>5158217000</v>
      </c>
      <c r="U16" s="11">
        <f aca="true" t="shared" si="4" ref="U16:U24">SUM(F16:T16)</f>
        <v>143360302000</v>
      </c>
      <c r="V16" s="25"/>
      <c r="W16" s="53">
        <f t="shared" si="1"/>
        <v>137660085000</v>
      </c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1:34" s="17" customFormat="1" ht="22.5" customHeight="1">
      <c r="A17" s="24"/>
      <c r="B17" s="22"/>
      <c r="D17" s="23" t="s">
        <v>48</v>
      </c>
      <c r="F17" s="11">
        <v>99484000</v>
      </c>
      <c r="G17" s="11">
        <v>50000000</v>
      </c>
      <c r="H17" s="11">
        <v>150000000</v>
      </c>
      <c r="I17" s="11">
        <v>300000000</v>
      </c>
      <c r="J17" s="11">
        <v>51500000000</v>
      </c>
      <c r="K17" s="11">
        <v>475239207000</v>
      </c>
      <c r="L17" s="11">
        <v>42000000000</v>
      </c>
      <c r="M17" s="11">
        <v>42000000000</v>
      </c>
      <c r="N17" s="11">
        <v>285159000</v>
      </c>
      <c r="O17" s="11">
        <v>71770000000</v>
      </c>
      <c r="P17" s="11">
        <v>1610044000</v>
      </c>
      <c r="Q17" s="11">
        <v>177364006000</v>
      </c>
      <c r="R17" s="11">
        <v>4664950000</v>
      </c>
      <c r="S17" s="11">
        <v>113260000</v>
      </c>
      <c r="T17" s="11">
        <v>2649175000</v>
      </c>
      <c r="U17" s="11">
        <f t="shared" si="4"/>
        <v>869795285000</v>
      </c>
      <c r="V17" s="25"/>
      <c r="W17" s="53">
        <f t="shared" si="1"/>
        <v>867032850000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  <row r="18" spans="1:34" s="17" customFormat="1" ht="22.5" customHeight="1">
      <c r="A18" s="24"/>
      <c r="B18" s="22" t="s">
        <v>31</v>
      </c>
      <c r="D18" s="23" t="s">
        <v>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>
        <v>321874632</v>
      </c>
      <c r="Q18" s="11"/>
      <c r="R18" s="11"/>
      <c r="S18" s="11"/>
      <c r="T18" s="11"/>
      <c r="U18" s="11">
        <f t="shared" si="4"/>
        <v>321874632</v>
      </c>
      <c r="V18" s="25"/>
      <c r="W18" s="53">
        <f t="shared" si="1"/>
        <v>321874632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</row>
    <row r="19" spans="1:34" s="17" customFormat="1" ht="22.5" customHeight="1">
      <c r="A19" s="24"/>
      <c r="B19" s="22" t="s">
        <v>4</v>
      </c>
      <c r="D19" s="23" t="s">
        <v>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>
        <f t="shared" si="4"/>
        <v>0</v>
      </c>
      <c r="V19" s="25"/>
      <c r="W19" s="5">
        <f t="shared" si="1"/>
        <v>0</v>
      </c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</row>
    <row r="20" spans="1:34" s="17" customFormat="1" ht="22.5" customHeight="1">
      <c r="A20" s="24"/>
      <c r="B20" s="22" t="s">
        <v>71</v>
      </c>
      <c r="D20" s="23" t="s">
        <v>28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>
        <f t="shared" si="4"/>
        <v>0</v>
      </c>
      <c r="V20" s="25"/>
      <c r="W20" s="5">
        <f t="shared" si="1"/>
        <v>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4" s="17" customFormat="1" ht="22.5" customHeight="1">
      <c r="A21" s="24"/>
      <c r="B21" s="22" t="s">
        <v>72</v>
      </c>
      <c r="D21" s="23" t="s">
        <v>29</v>
      </c>
      <c r="F21" s="11">
        <v>106316827</v>
      </c>
      <c r="G21" s="11">
        <v>51750207</v>
      </c>
      <c r="H21" s="11">
        <v>134885451</v>
      </c>
      <c r="I21" s="11">
        <v>144919503</v>
      </c>
      <c r="J21" s="11">
        <v>209612233</v>
      </c>
      <c r="K21" s="11">
        <v>3536138806</v>
      </c>
      <c r="L21" s="11">
        <v>397028689</v>
      </c>
      <c r="M21" s="11">
        <v>130896765</v>
      </c>
      <c r="N21" s="11">
        <v>61978959</v>
      </c>
      <c r="O21" s="11">
        <v>98011555</v>
      </c>
      <c r="P21" s="11">
        <v>253489132</v>
      </c>
      <c r="Q21" s="11">
        <v>19337480</v>
      </c>
      <c r="R21" s="11">
        <v>174909427</v>
      </c>
      <c r="S21" s="11">
        <v>58440000</v>
      </c>
      <c r="T21" s="11"/>
      <c r="U21" s="11">
        <f t="shared" si="4"/>
        <v>5377715034</v>
      </c>
      <c r="V21" s="25"/>
      <c r="W21" s="53">
        <f t="shared" si="1"/>
        <v>5319275034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</row>
    <row r="22" spans="1:34" s="17" customFormat="1" ht="22.5" customHeight="1">
      <c r="A22" s="24"/>
      <c r="B22" s="22" t="s">
        <v>73</v>
      </c>
      <c r="D22" s="23" t="s">
        <v>51</v>
      </c>
      <c r="F22" s="11"/>
      <c r="G22" s="11"/>
      <c r="H22" s="11"/>
      <c r="I22" s="11">
        <v>0</v>
      </c>
      <c r="J22" s="11"/>
      <c r="K22" s="11">
        <v>1520000000</v>
      </c>
      <c r="L22" s="11"/>
      <c r="M22" s="11"/>
      <c r="N22" s="11">
        <v>4421950147</v>
      </c>
      <c r="O22" s="11"/>
      <c r="P22" s="11"/>
      <c r="Q22" s="11">
        <v>310552064964</v>
      </c>
      <c r="R22" s="11"/>
      <c r="S22" s="11"/>
      <c r="T22" s="11"/>
      <c r="U22" s="11">
        <f t="shared" si="4"/>
        <v>316494015111</v>
      </c>
      <c r="V22" s="25"/>
      <c r="W22" s="53">
        <f t="shared" si="1"/>
        <v>316494015111</v>
      </c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4" s="17" customFormat="1" ht="22.5" customHeight="1">
      <c r="A23" s="24"/>
      <c r="B23" s="22">
        <v>14</v>
      </c>
      <c r="D23" s="23" t="s">
        <v>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4"/>
        <v>0</v>
      </c>
      <c r="V23" s="25"/>
      <c r="W23" s="5">
        <f t="shared" si="1"/>
        <v>0</v>
      </c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</row>
    <row r="24" spans="1:34" s="17" customFormat="1" ht="22.5" customHeight="1">
      <c r="A24" s="24"/>
      <c r="B24" s="22" t="s">
        <v>74</v>
      </c>
      <c r="D24" s="23" t="s">
        <v>5</v>
      </c>
      <c r="F24" s="11">
        <v>195441368</v>
      </c>
      <c r="G24" s="11">
        <v>-102942756</v>
      </c>
      <c r="H24" s="11">
        <v>-452985405</v>
      </c>
      <c r="I24" s="11">
        <v>2703214187</v>
      </c>
      <c r="J24" s="11">
        <v>1496229585</v>
      </c>
      <c r="K24" s="11">
        <v>56808395833</v>
      </c>
      <c r="L24" s="11">
        <v>-1960402582</v>
      </c>
      <c r="M24" s="11">
        <v>4133596998</v>
      </c>
      <c r="N24" s="11">
        <v>-21166240456</v>
      </c>
      <c r="O24" s="11">
        <v>-7856487545</v>
      </c>
      <c r="P24" s="11">
        <v>463777024</v>
      </c>
      <c r="Q24" s="11">
        <v>-1582906315</v>
      </c>
      <c r="R24" s="11">
        <v>-2670353258</v>
      </c>
      <c r="S24" s="11">
        <v>153886000</v>
      </c>
      <c r="T24" s="11"/>
      <c r="U24" s="11">
        <f t="shared" si="4"/>
        <v>30162222678</v>
      </c>
      <c r="V24" s="25"/>
      <c r="W24" s="53">
        <f t="shared" si="1"/>
        <v>30008336678</v>
      </c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  <row r="25" spans="1:34" s="49" customFormat="1" ht="24.75" customHeight="1">
      <c r="A25" s="41"/>
      <c r="B25" s="50"/>
      <c r="C25" s="43"/>
      <c r="D25" s="44" t="s">
        <v>6</v>
      </c>
      <c r="E25" s="45"/>
      <c r="F25" s="55">
        <f>SUM(F26,F27,F28,F29,F30,F31,F32,F41,F42,F46,F47,F48,F49)</f>
        <v>4473680119</v>
      </c>
      <c r="G25" s="55">
        <f aca="true" t="shared" si="5" ref="G25:T25">SUM(G26,G27,G28,G29,G30,G31,G32,G41,G42,G46,G47,G48,G49)</f>
        <v>2134936907</v>
      </c>
      <c r="H25" s="55">
        <f t="shared" si="5"/>
        <v>5565824393</v>
      </c>
      <c r="I25" s="55">
        <f t="shared" si="5"/>
        <v>11934319733</v>
      </c>
      <c r="J25" s="55">
        <f t="shared" si="5"/>
        <v>97615410114</v>
      </c>
      <c r="K25" s="55">
        <f t="shared" si="5"/>
        <v>742848323084</v>
      </c>
      <c r="L25" s="55">
        <f t="shared" si="5"/>
        <v>53728812384</v>
      </c>
      <c r="M25" s="55">
        <f t="shared" si="5"/>
        <v>60065251147</v>
      </c>
      <c r="N25" s="55">
        <f t="shared" si="5"/>
        <v>3425480133</v>
      </c>
      <c r="O25" s="55">
        <f t="shared" si="5"/>
        <v>100107190142</v>
      </c>
      <c r="P25" s="55">
        <f t="shared" si="5"/>
        <v>13866552316</v>
      </c>
      <c r="Q25" s="55">
        <f t="shared" si="5"/>
        <v>494644063520</v>
      </c>
      <c r="R25" s="55">
        <f t="shared" si="5"/>
        <v>14465265785</v>
      </c>
      <c r="S25" s="46">
        <f t="shared" si="5"/>
        <v>1209145000</v>
      </c>
      <c r="T25" s="46">
        <f t="shared" si="5"/>
        <v>7620150000</v>
      </c>
      <c r="U25" s="46">
        <f>SUM(U26,U27,U28,U29,U30,U31,U32,U41,U42,U46,U47,U48,U49)</f>
        <v>1613704404777</v>
      </c>
      <c r="V25" s="48"/>
      <c r="W25" s="54">
        <f>SUM(W26,W27,W28,W29,W30,W31,W32,W41,W42,W46,W47,W48,W49)</f>
        <v>1604875109777</v>
      </c>
      <c r="X25" s="48"/>
      <c r="Y25" s="48">
        <f>+U25-T25-S25</f>
        <v>1604875109777</v>
      </c>
      <c r="Z25" s="48"/>
      <c r="AA25" s="48"/>
      <c r="AB25" s="48"/>
      <c r="AC25" s="48"/>
      <c r="AD25" s="48"/>
      <c r="AE25" s="48"/>
      <c r="AF25" s="48"/>
      <c r="AG25" s="48"/>
      <c r="AH25" s="48"/>
    </row>
    <row r="26" spans="1:34" s="17" customFormat="1" ht="22.5" customHeight="1">
      <c r="A26" s="24"/>
      <c r="B26" s="22" t="s">
        <v>7</v>
      </c>
      <c r="D26" s="23" t="s">
        <v>8</v>
      </c>
      <c r="F26" s="11">
        <v>3875730474</v>
      </c>
      <c r="G26" s="11">
        <v>1844468557</v>
      </c>
      <c r="H26" s="11">
        <v>5035569856</v>
      </c>
      <c r="I26" s="11">
        <v>6821135798</v>
      </c>
      <c r="J26" s="11">
        <v>10162145950</v>
      </c>
      <c r="K26" s="11">
        <v>68123046744</v>
      </c>
      <c r="L26" s="11">
        <v>4939014050</v>
      </c>
      <c r="M26" s="11">
        <v>3713266601</v>
      </c>
      <c r="N26" s="11">
        <v>2887875688</v>
      </c>
      <c r="O26" s="11">
        <v>3236971219</v>
      </c>
      <c r="P26" s="11">
        <v>10339212009</v>
      </c>
      <c r="Q26" s="11">
        <v>7624829946</v>
      </c>
      <c r="R26" s="11">
        <v>9205153800</v>
      </c>
      <c r="S26" s="11">
        <v>1053182000</v>
      </c>
      <c r="T26" s="11">
        <v>4951632000</v>
      </c>
      <c r="U26" s="11">
        <f aca="true" t="shared" si="6" ref="U26:U31">SUM(F26:T26)</f>
        <v>143813234692</v>
      </c>
      <c r="V26" s="25"/>
      <c r="W26" s="53">
        <f t="shared" si="1"/>
        <v>137808420692</v>
      </c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</row>
    <row r="27" spans="1:34" s="17" customFormat="1" ht="22.5" customHeight="1">
      <c r="A27" s="24"/>
      <c r="B27" s="22" t="s">
        <v>9</v>
      </c>
      <c r="D27" s="23" t="s">
        <v>10</v>
      </c>
      <c r="F27" s="11">
        <v>127594860</v>
      </c>
      <c r="G27" s="11">
        <v>86973374</v>
      </c>
      <c r="H27" s="11">
        <v>200379040</v>
      </c>
      <c r="I27" s="11">
        <v>301398867</v>
      </c>
      <c r="J27" s="11">
        <v>667226453</v>
      </c>
      <c r="K27" s="11">
        <v>4038212616</v>
      </c>
      <c r="L27" s="11">
        <v>277956423</v>
      </c>
      <c r="M27" s="11">
        <v>157284256</v>
      </c>
      <c r="N27" s="11">
        <v>121909022</v>
      </c>
      <c r="O27" s="11">
        <v>388432831</v>
      </c>
      <c r="P27" s="11">
        <v>2192573776</v>
      </c>
      <c r="Q27" s="11">
        <v>541456951</v>
      </c>
      <c r="R27" s="11">
        <v>531674333</v>
      </c>
      <c r="S27" s="11">
        <v>74139000</v>
      </c>
      <c r="T27" s="11">
        <v>1582578000</v>
      </c>
      <c r="U27" s="11">
        <f t="shared" si="6"/>
        <v>11289789802</v>
      </c>
      <c r="V27" s="25"/>
      <c r="W27" s="53">
        <f t="shared" si="1"/>
        <v>9633072802</v>
      </c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</row>
    <row r="28" spans="1:34" s="17" customFormat="1" ht="22.5" customHeight="1">
      <c r="A28" s="24"/>
      <c r="B28" s="22" t="s">
        <v>11</v>
      </c>
      <c r="D28" s="23" t="s">
        <v>52</v>
      </c>
      <c r="F28" s="11">
        <v>230223588</v>
      </c>
      <c r="G28" s="11">
        <v>169446005</v>
      </c>
      <c r="H28" s="11">
        <v>168050226</v>
      </c>
      <c r="I28" s="11">
        <v>202519782</v>
      </c>
      <c r="J28" s="11">
        <v>124431084</v>
      </c>
      <c r="K28" s="11">
        <v>2419064840</v>
      </c>
      <c r="L28" s="11">
        <v>86761651</v>
      </c>
      <c r="M28" s="11">
        <v>33836314</v>
      </c>
      <c r="N28" s="11">
        <v>172462203</v>
      </c>
      <c r="O28" s="11"/>
      <c r="P28" s="11">
        <v>202959609</v>
      </c>
      <c r="Q28" s="11">
        <v>27138859</v>
      </c>
      <c r="R28" s="11">
        <v>306414755</v>
      </c>
      <c r="S28" s="11"/>
      <c r="T28" s="11"/>
      <c r="U28" s="11">
        <f t="shared" si="6"/>
        <v>4143308916</v>
      </c>
      <c r="V28" s="25"/>
      <c r="W28" s="53">
        <f t="shared" si="1"/>
        <v>4143308916</v>
      </c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</row>
    <row r="29" spans="1:34" s="17" customFormat="1" ht="22.5" customHeight="1">
      <c r="A29" s="24"/>
      <c r="B29" s="22" t="s">
        <v>12</v>
      </c>
      <c r="D29" s="23" t="s">
        <v>14</v>
      </c>
      <c r="F29" s="11">
        <v>78964922</v>
      </c>
      <c r="G29" s="11"/>
      <c r="H29" s="11"/>
      <c r="I29" s="11"/>
      <c r="J29" s="11"/>
      <c r="K29" s="11">
        <v>0</v>
      </c>
      <c r="L29" s="11"/>
      <c r="M29" s="11"/>
      <c r="N29" s="11"/>
      <c r="O29" s="11"/>
      <c r="P29" s="11"/>
      <c r="Q29" s="11">
        <v>377330168</v>
      </c>
      <c r="R29" s="11">
        <v>138465000</v>
      </c>
      <c r="S29" s="11"/>
      <c r="T29" s="11"/>
      <c r="U29" s="11">
        <f t="shared" si="6"/>
        <v>594760090</v>
      </c>
      <c r="V29" s="25"/>
      <c r="W29" s="53">
        <f t="shared" si="1"/>
        <v>594760090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</row>
    <row r="30" spans="1:34" s="17" customFormat="1" ht="22.5" customHeight="1">
      <c r="A30" s="24"/>
      <c r="B30" s="22" t="s">
        <v>13</v>
      </c>
      <c r="D30" s="23" t="s">
        <v>30</v>
      </c>
      <c r="F30" s="11"/>
      <c r="G30" s="11"/>
      <c r="H30" s="11"/>
      <c r="I30" s="11"/>
      <c r="J30" s="11"/>
      <c r="K30" s="11"/>
      <c r="L30" s="11"/>
      <c r="M30" s="11"/>
      <c r="N30" s="11">
        <v>0</v>
      </c>
      <c r="O30" s="11"/>
      <c r="P30" s="11"/>
      <c r="Q30" s="11"/>
      <c r="R30" s="11"/>
      <c r="S30" s="11"/>
      <c r="T30" s="11"/>
      <c r="U30" s="11">
        <f t="shared" si="6"/>
        <v>0</v>
      </c>
      <c r="V30" s="25"/>
      <c r="W30" s="5">
        <f t="shared" si="1"/>
        <v>0</v>
      </c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</row>
    <row r="31" spans="1:34" s="17" customFormat="1" ht="22.5" customHeight="1">
      <c r="A31" s="24"/>
      <c r="B31" s="22" t="s">
        <v>75</v>
      </c>
      <c r="D31" s="23" t="s">
        <v>67</v>
      </c>
      <c r="F31" s="11"/>
      <c r="G31" s="11"/>
      <c r="H31" s="11"/>
      <c r="I31" s="11">
        <v>93229554</v>
      </c>
      <c r="J31" s="11">
        <v>961913214</v>
      </c>
      <c r="K31" s="11">
        <v>606460102</v>
      </c>
      <c r="L31" s="11"/>
      <c r="M31" s="11"/>
      <c r="N31" s="11"/>
      <c r="O31" s="11"/>
      <c r="P31" s="11"/>
      <c r="Q31" s="11">
        <v>2137441857</v>
      </c>
      <c r="R31" s="11"/>
      <c r="S31" s="11"/>
      <c r="T31" s="11"/>
      <c r="U31" s="11">
        <f t="shared" si="6"/>
        <v>3799044727</v>
      </c>
      <c r="V31" s="25"/>
      <c r="W31" s="53">
        <f t="shared" si="1"/>
        <v>3799044727</v>
      </c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s="15" customFormat="1" ht="22.5" customHeight="1">
      <c r="A32" s="24"/>
      <c r="B32" s="22" t="s">
        <v>76</v>
      </c>
      <c r="C32" s="17"/>
      <c r="D32" s="28" t="s">
        <v>68</v>
      </c>
      <c r="E32" s="17"/>
      <c r="F32" s="11">
        <f aca="true" t="shared" si="7" ref="F32:R32">SUM(F33:F39)</f>
        <v>28277707</v>
      </c>
      <c r="G32" s="11">
        <f t="shared" si="7"/>
        <v>42999</v>
      </c>
      <c r="H32" s="11">
        <f t="shared" si="7"/>
        <v>85156836</v>
      </c>
      <c r="I32" s="11">
        <f t="shared" si="7"/>
        <v>0</v>
      </c>
      <c r="J32" s="11">
        <f t="shared" si="7"/>
        <v>889931</v>
      </c>
      <c r="K32" s="11">
        <f t="shared" si="7"/>
        <v>2347777399</v>
      </c>
      <c r="L32" s="11">
        <f t="shared" si="7"/>
        <v>439678496</v>
      </c>
      <c r="M32" s="11">
        <f>SUM(M33:M40)</f>
        <v>374850</v>
      </c>
      <c r="N32" s="11">
        <f t="shared" si="7"/>
        <v>1376055</v>
      </c>
      <c r="O32" s="11">
        <f>SUM(O33:O39)</f>
        <v>12554356</v>
      </c>
      <c r="P32" s="11">
        <f t="shared" si="7"/>
        <v>268355983</v>
      </c>
      <c r="Q32" s="11">
        <f>SUM(Q33:Q39)</f>
        <v>10227038</v>
      </c>
      <c r="R32" s="11">
        <f t="shared" si="7"/>
        <v>88199399</v>
      </c>
      <c r="S32" s="11">
        <f>SUM(S33:S39)</f>
        <v>36597000</v>
      </c>
      <c r="T32" s="11">
        <f>SUM(T33:T39)</f>
        <v>33847000</v>
      </c>
      <c r="U32" s="11">
        <f>SUM(U33:U40)</f>
        <v>3353355049</v>
      </c>
      <c r="V32" s="6"/>
      <c r="W32" s="5">
        <f t="shared" si="1"/>
        <v>3282911049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s="17" customFormat="1" ht="22.5" customHeight="1">
      <c r="A33" s="24"/>
      <c r="B33" s="38" t="s">
        <v>20</v>
      </c>
      <c r="C33" s="36"/>
      <c r="D33" s="39" t="s">
        <v>38</v>
      </c>
      <c r="F33" s="12"/>
      <c r="G33" s="12"/>
      <c r="H33" s="12"/>
      <c r="I33" s="12"/>
      <c r="J33" s="12"/>
      <c r="K33" s="12">
        <v>0</v>
      </c>
      <c r="L33" s="12"/>
      <c r="M33" s="12"/>
      <c r="N33" s="12"/>
      <c r="O33" s="12"/>
      <c r="P33" s="12"/>
      <c r="Q33" s="12"/>
      <c r="R33" s="12"/>
      <c r="S33" s="12"/>
      <c r="T33" s="12"/>
      <c r="U33" s="12">
        <f aca="true" t="shared" si="8" ref="U33:U41">SUM(F33:T33)</f>
        <v>0</v>
      </c>
      <c r="V33" s="25"/>
      <c r="W33" s="5">
        <f t="shared" si="1"/>
        <v>0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</row>
    <row r="34" spans="1:34" s="17" customFormat="1" ht="22.5" customHeight="1">
      <c r="A34" s="24"/>
      <c r="B34" s="26" t="s">
        <v>39</v>
      </c>
      <c r="D34" s="23" t="s">
        <v>98</v>
      </c>
      <c r="F34" s="11"/>
      <c r="G34" s="11"/>
      <c r="H34" s="11"/>
      <c r="I34" s="11"/>
      <c r="J34" s="11"/>
      <c r="K34" s="11">
        <v>0</v>
      </c>
      <c r="L34" s="11"/>
      <c r="M34" s="11"/>
      <c r="N34" s="11"/>
      <c r="O34" s="11"/>
      <c r="P34" s="11"/>
      <c r="Q34" s="11"/>
      <c r="R34" s="11"/>
      <c r="S34" s="11"/>
      <c r="T34" s="11"/>
      <c r="U34" s="11">
        <f t="shared" si="8"/>
        <v>0</v>
      </c>
      <c r="V34" s="25"/>
      <c r="W34" s="5">
        <f t="shared" si="1"/>
        <v>0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</row>
    <row r="35" spans="1:34" s="17" customFormat="1" ht="22.5" customHeight="1">
      <c r="A35" s="24"/>
      <c r="B35" s="26" t="s">
        <v>31</v>
      </c>
      <c r="D35" s="23" t="s">
        <v>33</v>
      </c>
      <c r="F35" s="11"/>
      <c r="G35" s="11"/>
      <c r="H35" s="11"/>
      <c r="I35" s="11"/>
      <c r="J35" s="11"/>
      <c r="K35" s="11">
        <v>36556800</v>
      </c>
      <c r="L35" s="11">
        <v>439638432</v>
      </c>
      <c r="M35" s="11"/>
      <c r="N35" s="11"/>
      <c r="O35" s="11"/>
      <c r="P35" s="11">
        <v>18436000</v>
      </c>
      <c r="Q35" s="11"/>
      <c r="R35" s="11"/>
      <c r="S35" s="11"/>
      <c r="T35" s="11"/>
      <c r="U35" s="11">
        <f t="shared" si="8"/>
        <v>494631232</v>
      </c>
      <c r="V35" s="25"/>
      <c r="W35" s="53">
        <f t="shared" si="1"/>
        <v>494631232</v>
      </c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6" spans="1:34" s="17" customFormat="1" ht="22.5" customHeight="1">
      <c r="A36" s="24"/>
      <c r="B36" s="26" t="s">
        <v>32</v>
      </c>
      <c r="D36" s="23" t="s">
        <v>34</v>
      </c>
      <c r="F36" s="11"/>
      <c r="G36" s="11"/>
      <c r="H36" s="11"/>
      <c r="I36" s="11"/>
      <c r="J36" s="11"/>
      <c r="K36" s="11">
        <v>3257727</v>
      </c>
      <c r="L36" s="11"/>
      <c r="M36" s="11"/>
      <c r="N36" s="11"/>
      <c r="O36" s="11">
        <v>11888445</v>
      </c>
      <c r="P36" s="11"/>
      <c r="Q36" s="11"/>
      <c r="R36" s="11"/>
      <c r="S36" s="11">
        <v>1107000</v>
      </c>
      <c r="T36" s="11"/>
      <c r="U36" s="11">
        <f t="shared" si="8"/>
        <v>16253172</v>
      </c>
      <c r="V36" s="25"/>
      <c r="W36" s="53">
        <f t="shared" si="1"/>
        <v>15146172</v>
      </c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</row>
    <row r="37" spans="1:34" s="17" customFormat="1" ht="22.5" customHeight="1">
      <c r="A37" s="24"/>
      <c r="B37" s="26" t="s">
        <v>37</v>
      </c>
      <c r="D37" s="23" t="s">
        <v>47</v>
      </c>
      <c r="F37" s="11"/>
      <c r="G37" s="11"/>
      <c r="H37" s="11">
        <v>3543426</v>
      </c>
      <c r="I37" s="11"/>
      <c r="J37" s="11"/>
      <c r="K37" s="11">
        <v>2084930409</v>
      </c>
      <c r="L37" s="11"/>
      <c r="M37" s="11">
        <v>374850</v>
      </c>
      <c r="N37" s="11"/>
      <c r="O37" s="11"/>
      <c r="P37" s="11">
        <v>11286662</v>
      </c>
      <c r="Q37" s="11"/>
      <c r="R37" s="11"/>
      <c r="S37" s="11">
        <v>27325000</v>
      </c>
      <c r="T37" s="11"/>
      <c r="U37" s="11">
        <f t="shared" si="8"/>
        <v>2127460347</v>
      </c>
      <c r="V37" s="25"/>
      <c r="W37" s="53">
        <f t="shared" si="1"/>
        <v>2100135347</v>
      </c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</row>
    <row r="38" spans="1:34" s="17" customFormat="1" ht="22.5" customHeight="1">
      <c r="A38" s="24"/>
      <c r="B38" s="26" t="s">
        <v>21</v>
      </c>
      <c r="D38" s="23" t="s">
        <v>36</v>
      </c>
      <c r="F38" s="11">
        <v>0</v>
      </c>
      <c r="G38" s="11">
        <v>0</v>
      </c>
      <c r="H38" s="11">
        <v>0</v>
      </c>
      <c r="I38" s="11">
        <v>0</v>
      </c>
      <c r="J38" s="11">
        <v>889931</v>
      </c>
      <c r="K38" s="11">
        <v>67513368</v>
      </c>
      <c r="L38" s="11">
        <v>0</v>
      </c>
      <c r="M38" s="11">
        <v>0</v>
      </c>
      <c r="N38" s="11">
        <v>1376055</v>
      </c>
      <c r="O38" s="11">
        <v>665911</v>
      </c>
      <c r="P38" s="11">
        <v>6427905</v>
      </c>
      <c r="Q38" s="11">
        <v>4148492</v>
      </c>
      <c r="R38" s="11">
        <v>6233080</v>
      </c>
      <c r="S38" s="11">
        <v>5111000</v>
      </c>
      <c r="T38" s="11">
        <v>19099000</v>
      </c>
      <c r="U38" s="11">
        <f t="shared" si="8"/>
        <v>111464742</v>
      </c>
      <c r="V38" s="25"/>
      <c r="W38" s="53">
        <f t="shared" si="1"/>
        <v>87254742</v>
      </c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</row>
    <row r="39" spans="1:34" s="17" customFormat="1" ht="22.5" customHeight="1">
      <c r="A39" s="24"/>
      <c r="B39" s="26" t="s">
        <v>23</v>
      </c>
      <c r="D39" s="23" t="s">
        <v>35</v>
      </c>
      <c r="F39" s="11">
        <v>28277707</v>
      </c>
      <c r="G39" s="11">
        <v>42999</v>
      </c>
      <c r="H39" s="11">
        <v>81613410</v>
      </c>
      <c r="I39" s="11">
        <v>0</v>
      </c>
      <c r="J39" s="11">
        <v>0</v>
      </c>
      <c r="K39" s="11">
        <v>155519095</v>
      </c>
      <c r="L39" s="11">
        <v>40064</v>
      </c>
      <c r="M39" s="11">
        <v>0</v>
      </c>
      <c r="N39" s="11">
        <v>0</v>
      </c>
      <c r="O39" s="11">
        <v>0</v>
      </c>
      <c r="P39" s="11">
        <v>232205416</v>
      </c>
      <c r="Q39" s="11">
        <v>6078546</v>
      </c>
      <c r="R39" s="11">
        <v>81966319</v>
      </c>
      <c r="S39" s="11">
        <v>3054000</v>
      </c>
      <c r="T39" s="11">
        <v>14748000</v>
      </c>
      <c r="U39" s="11">
        <f t="shared" si="8"/>
        <v>603545556</v>
      </c>
      <c r="V39" s="25"/>
      <c r="W39" s="53">
        <f t="shared" si="1"/>
        <v>585743556</v>
      </c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</row>
    <row r="40" spans="1:34" s="17" customFormat="1" ht="22.5" customHeight="1">
      <c r="A40" s="24"/>
      <c r="B40" s="26" t="s">
        <v>96</v>
      </c>
      <c r="D40" s="23" t="s">
        <v>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8"/>
        <v>0</v>
      </c>
      <c r="V40" s="25"/>
      <c r="W40" s="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</row>
    <row r="41" spans="1:34" s="17" customFormat="1" ht="22.5" customHeight="1">
      <c r="A41" s="24"/>
      <c r="B41" s="29">
        <v>30</v>
      </c>
      <c r="C41" s="30"/>
      <c r="D41" s="31" t="s">
        <v>100</v>
      </c>
      <c r="F41" s="13"/>
      <c r="G41" s="13"/>
      <c r="H41" s="13"/>
      <c r="I41" s="13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1">
        <f t="shared" si="8"/>
        <v>0</v>
      </c>
      <c r="V41" s="25"/>
      <c r="W41" s="5">
        <f t="shared" si="1"/>
        <v>0</v>
      </c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1:34" ht="22.5" customHeight="1">
      <c r="A42" s="3"/>
      <c r="B42" s="29" t="s">
        <v>77</v>
      </c>
      <c r="C42" s="30"/>
      <c r="D42" s="31" t="s">
        <v>15</v>
      </c>
      <c r="E42" s="17"/>
      <c r="F42" s="13">
        <f>SUM(F43:F45)</f>
        <v>0</v>
      </c>
      <c r="G42" s="13">
        <f aca="true" t="shared" si="9" ref="G42:U42">SUM(G43:G45)</f>
        <v>0</v>
      </c>
      <c r="H42" s="13">
        <f t="shared" si="9"/>
        <v>0</v>
      </c>
      <c r="I42" s="13">
        <f t="shared" si="9"/>
        <v>2750574082</v>
      </c>
      <c r="J42" s="13">
        <f t="shared" si="9"/>
        <v>63431001318</v>
      </c>
      <c r="K42" s="13">
        <f t="shared" si="9"/>
        <v>586218042391</v>
      </c>
      <c r="L42" s="13">
        <f t="shared" si="9"/>
        <v>42554994134</v>
      </c>
      <c r="M42" s="13">
        <f t="shared" si="9"/>
        <v>45570243501</v>
      </c>
      <c r="N42" s="13">
        <f t="shared" si="9"/>
        <v>137285915</v>
      </c>
      <c r="O42" s="13">
        <f t="shared" si="9"/>
        <v>76194122697</v>
      </c>
      <c r="P42" s="13">
        <f t="shared" si="9"/>
        <v>0</v>
      </c>
      <c r="Q42" s="13">
        <f>SUM(Q43:Q45)</f>
        <v>208374549223</v>
      </c>
      <c r="R42" s="13">
        <f t="shared" si="9"/>
        <v>2257590191</v>
      </c>
      <c r="S42" s="13">
        <f t="shared" si="9"/>
        <v>0</v>
      </c>
      <c r="T42" s="13">
        <f t="shared" si="9"/>
        <v>0</v>
      </c>
      <c r="U42" s="51">
        <f t="shared" si="9"/>
        <v>1027488403452</v>
      </c>
      <c r="V42" s="2"/>
      <c r="W42" s="5">
        <f t="shared" si="1"/>
        <v>1027488403452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7" customFormat="1" ht="22.5" customHeight="1">
      <c r="A43" s="24"/>
      <c r="B43" s="26" t="s">
        <v>20</v>
      </c>
      <c r="D43" s="23" t="s">
        <v>42</v>
      </c>
      <c r="F43" s="11">
        <v>0</v>
      </c>
      <c r="G43" s="11"/>
      <c r="H43" s="11"/>
      <c r="I43" s="11">
        <v>321033941</v>
      </c>
      <c r="J43" s="11">
        <v>213066266</v>
      </c>
      <c r="K43" s="11">
        <v>1116816814</v>
      </c>
      <c r="L43" s="11">
        <v>129526787</v>
      </c>
      <c r="M43" s="11">
        <v>730812262</v>
      </c>
      <c r="N43" s="11">
        <v>137285915</v>
      </c>
      <c r="O43" s="11"/>
      <c r="P43" s="11"/>
      <c r="Q43" s="11"/>
      <c r="R43" s="11">
        <v>507680351</v>
      </c>
      <c r="S43" s="11"/>
      <c r="T43" s="11"/>
      <c r="U43" s="11">
        <f aca="true" t="shared" si="10" ref="U43:U49">SUM(F43:T43)</f>
        <v>3156222336</v>
      </c>
      <c r="V43" s="25"/>
      <c r="W43" s="53">
        <f t="shared" si="1"/>
        <v>3156222336</v>
      </c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</row>
    <row r="44" spans="1:34" s="17" customFormat="1" ht="22.5" customHeight="1">
      <c r="A44" s="24"/>
      <c r="B44" s="26" t="s">
        <v>39</v>
      </c>
      <c r="D44" s="23" t="s">
        <v>43</v>
      </c>
      <c r="F44" s="11"/>
      <c r="G44" s="11"/>
      <c r="H44" s="11"/>
      <c r="I44" s="11">
        <v>2429540141</v>
      </c>
      <c r="J44" s="11">
        <v>63217935052</v>
      </c>
      <c r="K44" s="11">
        <v>585101225577</v>
      </c>
      <c r="L44" s="11">
        <v>42425467347</v>
      </c>
      <c r="M44" s="11">
        <v>44839431239</v>
      </c>
      <c r="N44" s="11"/>
      <c r="O44" s="11">
        <v>76194122697</v>
      </c>
      <c r="P44" s="11"/>
      <c r="Q44" s="11">
        <v>208374549223</v>
      </c>
      <c r="R44" s="11">
        <v>1749909840</v>
      </c>
      <c r="S44" s="11"/>
      <c r="T44" s="11"/>
      <c r="U44" s="11">
        <f t="shared" si="10"/>
        <v>1024332181116</v>
      </c>
      <c r="V44" s="25"/>
      <c r="W44" s="53">
        <f t="shared" si="1"/>
        <v>1024332181116</v>
      </c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</row>
    <row r="45" spans="1:34" s="17" customFormat="1" ht="22.5" customHeight="1">
      <c r="A45" s="24"/>
      <c r="B45" s="26" t="s">
        <v>31</v>
      </c>
      <c r="D45" s="23" t="s">
        <v>101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>
        <f t="shared" si="10"/>
        <v>0</v>
      </c>
      <c r="V45" s="25"/>
      <c r="W45" s="5">
        <f t="shared" si="1"/>
        <v>0</v>
      </c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</row>
    <row r="46" spans="1:34" s="17" customFormat="1" ht="22.5" customHeight="1">
      <c r="A46" s="24"/>
      <c r="B46" s="22" t="s">
        <v>16</v>
      </c>
      <c r="D46" s="23" t="s">
        <v>40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>
        <f t="shared" si="10"/>
        <v>0</v>
      </c>
      <c r="V46" s="25"/>
      <c r="W46" s="5">
        <f t="shared" si="1"/>
        <v>0</v>
      </c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</row>
    <row r="47" spans="1:34" s="17" customFormat="1" ht="22.5" customHeight="1">
      <c r="A47" s="24"/>
      <c r="B47" s="22" t="s">
        <v>17</v>
      </c>
      <c r="D47" s="23" t="s">
        <v>18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251959884822</v>
      </c>
      <c r="R47" s="11"/>
      <c r="S47" s="11"/>
      <c r="T47" s="11"/>
      <c r="U47" s="11">
        <f>SUM(F47:T47)</f>
        <v>251959884822</v>
      </c>
      <c r="V47" s="25"/>
      <c r="W47" s="53">
        <f t="shared" si="1"/>
        <v>251959884822</v>
      </c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</row>
    <row r="48" spans="1:34" s="17" customFormat="1" ht="22.5" customHeight="1">
      <c r="A48" s="24"/>
      <c r="B48" s="22" t="s">
        <v>78</v>
      </c>
      <c r="D48" s="23" t="s">
        <v>41</v>
      </c>
      <c r="F48" s="11">
        <v>132888568</v>
      </c>
      <c r="G48" s="11">
        <v>34005972</v>
      </c>
      <c r="H48" s="11">
        <v>76668435</v>
      </c>
      <c r="I48" s="11">
        <v>1765461650</v>
      </c>
      <c r="J48" s="11">
        <v>22267802164</v>
      </c>
      <c r="K48" s="11">
        <v>79095718992</v>
      </c>
      <c r="L48" s="11">
        <v>5430407630</v>
      </c>
      <c r="M48" s="11">
        <v>10590245625</v>
      </c>
      <c r="N48" s="11">
        <v>104571250</v>
      </c>
      <c r="O48" s="11">
        <v>20275109039</v>
      </c>
      <c r="P48" s="11">
        <v>863450939</v>
      </c>
      <c r="Q48" s="11">
        <v>23591204656</v>
      </c>
      <c r="R48" s="11">
        <v>1937768307</v>
      </c>
      <c r="S48" s="11">
        <v>45227000</v>
      </c>
      <c r="T48" s="11">
        <v>1052093000</v>
      </c>
      <c r="U48" s="11">
        <f t="shared" si="10"/>
        <v>167262623227</v>
      </c>
      <c r="V48" s="25"/>
      <c r="W48" s="53">
        <f t="shared" si="1"/>
        <v>166165303227</v>
      </c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</row>
    <row r="49" spans="1:34" s="17" customFormat="1" ht="22.5" customHeight="1">
      <c r="A49" s="24"/>
      <c r="B49" s="29" t="s">
        <v>79</v>
      </c>
      <c r="C49" s="30"/>
      <c r="D49" s="31" t="s">
        <v>19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/>
      <c r="T49" s="13"/>
      <c r="U49" s="13">
        <f t="shared" si="10"/>
        <v>0</v>
      </c>
      <c r="V49" s="25"/>
      <c r="W49" s="5">
        <f t="shared" si="1"/>
        <v>0</v>
      </c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</row>
    <row r="50" spans="6:34" ht="25.5" customHeight="1"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>+S9-S25</f>
        <v>269099000</v>
      </c>
      <c r="T51" s="10">
        <f>+T9-T25</f>
        <v>306685000</v>
      </c>
      <c r="U51" s="4">
        <f>+U9-U25</f>
        <v>-184066208584</v>
      </c>
      <c r="V51" s="4">
        <f>+V9-V25</f>
        <v>0</v>
      </c>
      <c r="W51" s="4">
        <f>+W9-W25</f>
        <v>-184641992584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6"/>
      <c r="G58" s="6"/>
      <c r="H58" s="6"/>
      <c r="I58" s="6"/>
      <c r="J58" s="6"/>
      <c r="K58" s="6"/>
      <c r="L58" s="37"/>
      <c r="M58" s="6"/>
      <c r="N58" s="6"/>
      <c r="O58" s="6"/>
      <c r="P58" s="6"/>
      <c r="Q58" s="6"/>
      <c r="R58" s="6"/>
      <c r="S58" s="6"/>
      <c r="T58" s="6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Carmen Guastavino Garcia (Dirplan)</cp:lastModifiedBy>
  <cp:lastPrinted>2021-09-21T19:15:16Z</cp:lastPrinted>
  <dcterms:created xsi:type="dcterms:W3CDTF">1998-06-30T14:14:38Z</dcterms:created>
  <dcterms:modified xsi:type="dcterms:W3CDTF">2021-09-21T19:16:21Z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ord">
    <vt:lpwstr>170.000000000000</vt:lpwstr>
  </property>
  <property fmtid="{D5CDD505-2E9C-101B-9397-08002B2CF9AE}" pid="5" name="Histori">
    <vt:lpwstr>No</vt:lpwstr>
  </property>
  <property fmtid="{D5CDD505-2E9C-101B-9397-08002B2CF9AE}" pid="6" name="Descripci">
    <vt:lpwstr/>
  </property>
  <property fmtid="{D5CDD505-2E9C-101B-9397-08002B2CF9AE}" pid="7" name="url_documen">
    <vt:lpwstr>/InformaciondePresupuestoMOP/balancefinancieromop/Documents/2021/Balance_agosto_2021_COVID.xls</vt:lpwstr>
  </property>
  <property fmtid="{D5CDD505-2E9C-101B-9397-08002B2CF9AE}" pid="8" name="Titulo del Balan">
    <vt:lpwstr/>
  </property>
  <property fmtid="{D5CDD505-2E9C-101B-9397-08002B2CF9AE}" pid="9" name="A">
    <vt:lpwstr>2021</vt:lpwstr>
  </property>
</Properties>
</file>