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tabRatio="713" activeTab="1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REGULAR'!$A$2:$U$49</definedName>
    <definedName name="_xlnm.Print_Area" localSheetId="0">'VIGENTE REGULAR'!$A$2:$U$49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<sst xmlns="http://schemas.openxmlformats.org/spreadsheetml/2006/main" count="338" uniqueCount="109">
  <si>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</si>
  <si>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</si>
  <si>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</si>
  <si>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</si>
  <si>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</si>
  <si>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</si>
  <si>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</si>
  <si>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</si>
  <si>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</si>
  <si>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</si>
  <si>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</si>
  <si>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</si>
  <si>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</si>
  <si>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</si>
  <si>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</si>
  <si>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</si>
  <si>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</si>
  <si>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</si>
  <si>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</si>
  <si>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</si>
  <si>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</si>
  <si>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</si>
  <si>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</si>
  <si>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</si>
  <si>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</si>
  <si>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</si>
  <si>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</si>
  <si>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</si>
  <si>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</si>
  <si>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</si>
  <si>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</si>
  <si>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</si>
  <si>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</si>
  <si>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</si>
  <si>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</si>
  <si>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</si>
  <si>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</si>
  <si>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</si>
  <si>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</si>
  <si>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</si>
  <si>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</si>
  <si>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</si>
  <si>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</si>
  <si>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</si>
  <si>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</si>
  <si>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</si>
  <si>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</si>
  <si>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</si>
  <si>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</si>
  <si>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</si>
  <si>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</si>
  <si>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</si>
  <si>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</si>
  <si>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</si>
  <si>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</si>
  <si>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</si>
  <si>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</si>
  <si>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</si>
  <si>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</si>
  <si>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</si>
  <si>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</si>
  <si>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</si>
  <si>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</si>
  <si>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</si>
  <si>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</si>
  <si>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</si>
  <si>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</si>
  <si>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</si>
  <si>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</si>
  <si>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</si>
  <si>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</si>
  <si>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</si>
  <si>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</si>
  <si>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</si>
  <si>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</si>
  <si>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</si>
  <si>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</si>
  <si>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</si>
  <si>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</si>
  <si>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</si>
  <si>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</si>
  <si>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</si>
  <si>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</si>
  <si>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</si>
  <si>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</si>
  <si>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</si>
  <si>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</si>
  <si>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</si>
  <si>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</si>
  <si>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</si>
  <si>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</si>
  <si>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</si>
  <si>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</si>
  <si>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</si>
  <si>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</si>
  <si>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</si>
  <si>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</si>
  <si>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</si>
  <si>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</si>
  <si>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</si>
  <si>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</si>
  <si>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</si>
  <si>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</si>
  <si>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</si>
  <si>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</si>
  <si>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(Miles de $ 2022)</t>
  </si>
  <si>
    <t>PRESUPUESTO EJECUTADO MOP 2022 AL MES DE JUNIO</t>
  </si>
  <si>
    <t>PRESUPUESTO EJECUTADO MOP 2022 AL MES DE JUNIO (FINANCIAMIENBTO REGULAR)</t>
  </si>
  <si>
    <t>PRESUPUESTO VIGENTE MOP 2022 AL MES DE JUNIO (FINANCIAMIENTO REGULAR)</t>
  </si>
</sst>
</file>

<file path=xl/styles.xml><?xml version="1.0" encoding="utf-8"?>
<styleSheet xmlns="http://schemas.openxmlformats.org/spreadsheetml/2006/main">
  <numFmts count="1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General_)"/>
    <numFmt numFmtId="166" formatCode="dd/mm_)"/>
  </numFmts>
  <fonts count="56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b/>
      <sz val="12"/>
      <color indexed="10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0" fontId="34" fillId="32" borderId="5" applyNumberFormat="0" applyFont="0" applyAlignment="0" applyProtection="0"/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27">
    <xf numFmtId="165" fontId="0" fillId="0" borderId="0" xfId="0" applyAlignment="1">
      <alignment/>
    </xf>
    <xf numFmtId="165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5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5" fontId="4" fillId="0" borderId="13" xfId="0" applyFont="1" applyFill="1" applyBorder="1" applyAlignment="1">
      <alignment horizontal="center"/>
    </xf>
    <xf numFmtId="165" fontId="4" fillId="0" borderId="0" xfId="0" applyFont="1" applyFill="1" applyAlignment="1">
      <alignment/>
    </xf>
    <xf numFmtId="165" fontId="4" fillId="0" borderId="0" xfId="0" applyFont="1" applyFill="1" applyAlignment="1" applyProtection="1">
      <alignment horizontal="left"/>
      <protection/>
    </xf>
    <xf numFmtId="165" fontId="4" fillId="0" borderId="0" xfId="0" applyFont="1" applyFill="1" applyBorder="1" applyAlignment="1">
      <alignment/>
    </xf>
    <xf numFmtId="165" fontId="3" fillId="0" borderId="13" xfId="0" applyFont="1" applyFill="1" applyBorder="1" applyAlignment="1">
      <alignment horizontal="center"/>
    </xf>
    <xf numFmtId="165" fontId="53" fillId="0" borderId="0" xfId="0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5" fontId="5" fillId="0" borderId="10" xfId="0" applyFont="1" applyFill="1" applyBorder="1" applyAlignment="1">
      <alignment vertical="center"/>
    </xf>
    <xf numFmtId="165" fontId="6" fillId="0" borderId="0" xfId="0" applyFont="1" applyFill="1" applyAlignment="1">
      <alignment vertical="center"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5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5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5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5" fontId="2" fillId="0" borderId="0" xfId="0" applyFont="1" applyFill="1" applyAlignment="1" applyProtection="1">
      <alignment horizontal="left"/>
      <protection/>
    </xf>
    <xf numFmtId="165" fontId="4" fillId="0" borderId="0" xfId="0" applyFont="1" applyFill="1" applyAlignment="1">
      <alignment/>
    </xf>
    <xf numFmtId="165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5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5" fontId="53" fillId="0" borderId="0" xfId="0" applyFont="1" applyFill="1" applyAlignment="1">
      <alignment/>
    </xf>
    <xf numFmtId="165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5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5" fontId="4" fillId="0" borderId="0" xfId="0" applyFont="1" applyFill="1" applyAlignment="1">
      <alignment vertical="center"/>
    </xf>
    <xf numFmtId="165" fontId="3" fillId="0" borderId="21" xfId="0" applyFont="1" applyFill="1" applyBorder="1" applyAlignment="1">
      <alignment vertical="center"/>
    </xf>
    <xf numFmtId="3" fontId="7" fillId="0" borderId="24" xfId="0" applyNumberFormat="1" applyFont="1" applyFill="1" applyBorder="1" applyAlignment="1" applyProtection="1">
      <alignment/>
      <protection/>
    </xf>
    <xf numFmtId="37" fontId="6" fillId="0" borderId="23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6" fillId="0" borderId="2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37" fontId="6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165" fontId="24" fillId="0" borderId="0" xfId="0" applyFont="1" applyAlignment="1">
      <alignment/>
    </xf>
    <xf numFmtId="165" fontId="24" fillId="0" borderId="0" xfId="0" applyFont="1" applyFill="1" applyAlignment="1">
      <alignment/>
    </xf>
    <xf numFmtId="37" fontId="24" fillId="0" borderId="0" xfId="0" applyNumberFormat="1" applyFont="1" applyFill="1" applyBorder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37" fontId="6" fillId="34" borderId="0" xfId="0" applyNumberFormat="1" applyFont="1" applyFill="1" applyAlignment="1" applyProtection="1">
      <alignment/>
      <protection/>
    </xf>
    <xf numFmtId="37" fontId="4" fillId="34" borderId="24" xfId="0" applyNumberFormat="1" applyFont="1" applyFill="1" applyBorder="1" applyAlignment="1" applyProtection="1">
      <alignment vertical="center"/>
      <protection/>
    </xf>
    <xf numFmtId="3" fontId="3" fillId="34" borderId="24" xfId="0" applyNumberFormat="1" applyFont="1" applyFill="1" applyBorder="1" applyAlignment="1" applyProtection="1">
      <alignment vertical="center"/>
      <protection/>
    </xf>
    <xf numFmtId="164" fontId="4" fillId="33" borderId="0" xfId="66" applyFont="1" applyFill="1" applyAlignment="1">
      <alignment/>
    </xf>
    <xf numFmtId="165" fontId="4" fillId="33" borderId="0" xfId="0" applyFont="1" applyFill="1" applyAlignment="1">
      <alignment/>
    </xf>
    <xf numFmtId="37" fontId="24" fillId="35" borderId="0" xfId="0" applyNumberFormat="1" applyFont="1" applyFill="1" applyBorder="1" applyAlignment="1" applyProtection="1">
      <alignment/>
      <protection/>
    </xf>
    <xf numFmtId="37" fontId="6" fillId="35" borderId="21" xfId="0" applyNumberFormat="1" applyFont="1" applyFill="1" applyBorder="1" applyAlignment="1" applyProtection="1">
      <alignment vertical="center"/>
      <protection/>
    </xf>
    <xf numFmtId="165" fontId="27" fillId="0" borderId="0" xfId="0" applyFont="1" applyFill="1" applyAlignment="1" applyProtection="1">
      <alignment horizontal="left"/>
      <protection/>
    </xf>
    <xf numFmtId="165" fontId="27" fillId="0" borderId="0" xfId="0" applyFont="1" applyFill="1" applyAlignment="1">
      <alignment/>
    </xf>
    <xf numFmtId="165" fontId="27" fillId="0" borderId="0" xfId="0" applyFont="1" applyFill="1" applyBorder="1" applyAlignment="1">
      <alignment/>
    </xf>
    <xf numFmtId="165" fontId="27" fillId="0" borderId="13" xfId="0" applyFont="1" applyFill="1" applyBorder="1" applyAlignment="1">
      <alignment horizontal="center"/>
    </xf>
    <xf numFmtId="165" fontId="27" fillId="0" borderId="13" xfId="0" applyFont="1" applyFill="1" applyBorder="1" applyAlignment="1">
      <alignment horizontal="center" wrapText="1"/>
    </xf>
    <xf numFmtId="165" fontId="28" fillId="0" borderId="13" xfId="0" applyFont="1" applyFill="1" applyBorder="1" applyAlignment="1">
      <alignment horizontal="center"/>
    </xf>
    <xf numFmtId="166" fontId="29" fillId="0" borderId="0" xfId="0" applyNumberFormat="1" applyFont="1" applyFill="1" applyAlignment="1" applyProtection="1">
      <alignment/>
      <protection/>
    </xf>
    <xf numFmtId="37" fontId="27" fillId="0" borderId="11" xfId="0" applyNumberFormat="1" applyFont="1" applyFill="1" applyBorder="1" applyAlignment="1" applyProtection="1" quotePrefix="1">
      <alignment horizontal="center"/>
      <protection/>
    </xf>
    <xf numFmtId="37" fontId="28" fillId="0" borderId="11" xfId="0" applyNumberFormat="1" applyFont="1" applyFill="1" applyBorder="1" applyAlignment="1" applyProtection="1">
      <alignment horizontal="center"/>
      <protection/>
    </xf>
    <xf numFmtId="37" fontId="30" fillId="0" borderId="21" xfId="0" applyNumberFormat="1" applyFont="1" applyFill="1" applyBorder="1" applyAlignment="1" applyProtection="1">
      <alignment horizontal="left" vertical="center"/>
      <protection/>
    </xf>
    <xf numFmtId="165" fontId="30" fillId="0" borderId="22" xfId="0" applyFont="1" applyFill="1" applyBorder="1" applyAlignment="1">
      <alignment vertical="center"/>
    </xf>
    <xf numFmtId="37" fontId="30" fillId="0" borderId="23" xfId="0" applyNumberFormat="1" applyFont="1" applyFill="1" applyBorder="1" applyAlignment="1" applyProtection="1">
      <alignment horizontal="center" vertical="center"/>
      <protection/>
    </xf>
    <xf numFmtId="165" fontId="30" fillId="0" borderId="0" xfId="0" applyFont="1" applyFill="1" applyBorder="1" applyAlignment="1">
      <alignment vertical="center"/>
    </xf>
    <xf numFmtId="3" fontId="30" fillId="0" borderId="24" xfId="0" applyNumberFormat="1" applyFont="1" applyFill="1" applyBorder="1" applyAlignment="1" applyProtection="1">
      <alignment vertical="center"/>
      <protection/>
    </xf>
    <xf numFmtId="37" fontId="27" fillId="0" borderId="14" xfId="0" applyNumberFormat="1" applyFont="1" applyFill="1" applyBorder="1" applyAlignment="1" applyProtection="1" quotePrefix="1">
      <alignment horizontal="center"/>
      <protection/>
    </xf>
    <xf numFmtId="37" fontId="27" fillId="0" borderId="10" xfId="0" applyNumberFormat="1" applyFont="1" applyFill="1" applyBorder="1" applyAlignment="1" applyProtection="1">
      <alignment horizontal="left"/>
      <protection/>
    </xf>
    <xf numFmtId="3" fontId="31" fillId="0" borderId="12" xfId="0" applyNumberFormat="1" applyFont="1" applyFill="1" applyBorder="1" applyAlignment="1" applyProtection="1">
      <alignment/>
      <protection/>
    </xf>
    <xf numFmtId="165" fontId="30" fillId="0" borderId="21" xfId="0" applyFont="1" applyFill="1" applyBorder="1" applyAlignment="1">
      <alignment vertical="center"/>
    </xf>
    <xf numFmtId="165" fontId="27" fillId="0" borderId="10" xfId="0" applyFont="1" applyFill="1" applyBorder="1" applyAlignment="1" applyProtection="1">
      <alignment horizontal="left"/>
      <protection/>
    </xf>
    <xf numFmtId="37" fontId="27" fillId="0" borderId="19" xfId="0" applyNumberFormat="1" applyFont="1" applyFill="1" applyBorder="1" applyAlignment="1" applyProtection="1" quotePrefix="1">
      <alignment horizontal="right"/>
      <protection/>
    </xf>
    <xf numFmtId="165" fontId="27" fillId="0" borderId="18" xfId="0" applyFont="1" applyFill="1" applyBorder="1" applyAlignment="1">
      <alignment/>
    </xf>
    <xf numFmtId="37" fontId="27" fillId="0" borderId="20" xfId="0" applyNumberFormat="1" applyFont="1" applyFill="1" applyBorder="1" applyAlignment="1" applyProtection="1">
      <alignment horizontal="left"/>
      <protection/>
    </xf>
    <xf numFmtId="3" fontId="31" fillId="0" borderId="13" xfId="0" applyNumberFormat="1" applyFont="1" applyFill="1" applyBorder="1" applyAlignment="1" applyProtection="1">
      <alignment/>
      <protection/>
    </xf>
    <xf numFmtId="37" fontId="27" fillId="0" borderId="14" xfId="0" applyNumberFormat="1" applyFont="1" applyFill="1" applyBorder="1" applyAlignment="1" applyProtection="1" quotePrefix="1">
      <alignment horizontal="right"/>
      <protection/>
    </xf>
    <xf numFmtId="37" fontId="27" fillId="0" borderId="15" xfId="0" applyNumberFormat="1" applyFont="1" applyFill="1" applyBorder="1" applyAlignment="1" applyProtection="1" quotePrefix="1">
      <alignment horizontal="center"/>
      <protection/>
    </xf>
    <xf numFmtId="165" fontId="27" fillId="0" borderId="16" xfId="0" applyFont="1" applyFill="1" applyBorder="1" applyAlignment="1">
      <alignment/>
    </xf>
    <xf numFmtId="37" fontId="27" fillId="0" borderId="17" xfId="0" applyNumberFormat="1" applyFont="1" applyFill="1" applyBorder="1" applyAlignment="1" applyProtection="1">
      <alignment horizontal="left"/>
      <protection/>
    </xf>
    <xf numFmtId="3" fontId="31" fillId="0" borderId="11" xfId="0" applyNumberFormat="1" applyFont="1" applyFill="1" applyBorder="1" applyAlignment="1" applyProtection="1">
      <alignment/>
      <protection/>
    </xf>
    <xf numFmtId="37" fontId="28" fillId="0" borderId="21" xfId="0" applyNumberFormat="1" applyFont="1" applyFill="1" applyBorder="1" applyAlignment="1" applyProtection="1">
      <alignment horizontal="left" vertical="center"/>
      <protection/>
    </xf>
    <xf numFmtId="165" fontId="28" fillId="0" borderId="22" xfId="0" applyFont="1" applyFill="1" applyBorder="1" applyAlignment="1">
      <alignment vertical="center"/>
    </xf>
    <xf numFmtId="37" fontId="28" fillId="0" borderId="23" xfId="0" applyNumberFormat="1" applyFont="1" applyFill="1" applyBorder="1" applyAlignment="1" applyProtection="1">
      <alignment horizontal="center" vertical="center"/>
      <protection/>
    </xf>
    <xf numFmtId="165" fontId="28" fillId="0" borderId="0" xfId="0" applyFont="1" applyFill="1" applyBorder="1" applyAlignment="1">
      <alignment vertical="center"/>
    </xf>
    <xf numFmtId="3" fontId="28" fillId="0" borderId="24" xfId="0" applyNumberFormat="1" applyFont="1" applyFill="1" applyBorder="1" applyAlignment="1" applyProtection="1">
      <alignment vertical="center"/>
      <protection/>
    </xf>
    <xf numFmtId="165" fontId="28" fillId="0" borderId="21" xfId="0" applyFont="1" applyFill="1" applyBorder="1" applyAlignment="1">
      <alignment vertical="center"/>
    </xf>
    <xf numFmtId="165" fontId="27" fillId="0" borderId="0" xfId="0" applyFont="1" applyFill="1" applyAlignment="1">
      <alignment/>
    </xf>
    <xf numFmtId="165" fontId="28" fillId="0" borderId="0" xfId="0" applyFont="1" applyFill="1" applyAlignment="1">
      <alignment/>
    </xf>
    <xf numFmtId="165" fontId="29" fillId="0" borderId="0" xfId="0" applyFont="1" applyFill="1" applyAlignment="1">
      <alignment/>
    </xf>
    <xf numFmtId="165" fontId="29" fillId="0" borderId="0" xfId="0" applyFont="1" applyFill="1" applyAlignment="1" applyProtection="1">
      <alignment horizontal="left"/>
      <protection/>
    </xf>
    <xf numFmtId="165" fontId="27" fillId="0" borderId="0" xfId="0" applyFont="1" applyAlignment="1">
      <alignment/>
    </xf>
    <xf numFmtId="165" fontId="27" fillId="0" borderId="0" xfId="0" applyFont="1" applyAlignment="1">
      <alignment/>
    </xf>
    <xf numFmtId="165" fontId="29" fillId="0" borderId="0" xfId="0" applyFont="1" applyAlignment="1">
      <alignment/>
    </xf>
    <xf numFmtId="37" fontId="29" fillId="0" borderId="0" xfId="0" applyNumberFormat="1" applyFont="1" applyFill="1" applyAlignment="1" applyProtection="1">
      <alignment horizontal="left"/>
      <protection/>
    </xf>
    <xf numFmtId="165" fontId="54" fillId="0" borderId="0" xfId="0" applyFont="1" applyFill="1" applyAlignment="1">
      <alignment/>
    </xf>
    <xf numFmtId="37" fontId="27" fillId="0" borderId="0" xfId="0" applyNumberFormat="1" applyFont="1" applyFill="1" applyAlignment="1" applyProtection="1">
      <alignment horizontal="left"/>
      <protection/>
    </xf>
    <xf numFmtId="3" fontId="27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164" fontId="27" fillId="0" borderId="0" xfId="66" applyFont="1" applyFill="1" applyAlignment="1">
      <alignment/>
    </xf>
    <xf numFmtId="3" fontId="31" fillId="0" borderId="24" xfId="0" applyNumberFormat="1" applyFont="1" applyBorder="1" applyAlignment="1" applyProtection="1">
      <alignment/>
      <protection/>
    </xf>
    <xf numFmtId="165" fontId="55" fillId="0" borderId="0" xfId="0" applyFont="1" applyFill="1" applyAlignment="1">
      <alignment/>
    </xf>
    <xf numFmtId="3" fontId="31" fillId="0" borderId="24" xfId="0" applyNumberFormat="1" applyFont="1" applyFill="1" applyBorder="1" applyAlignment="1" applyProtection="1">
      <alignment/>
      <protection/>
    </xf>
    <xf numFmtId="165" fontId="29" fillId="0" borderId="0" xfId="0" applyFont="1" applyFill="1" applyAlignment="1">
      <alignment horizontal="center"/>
    </xf>
    <xf numFmtId="165" fontId="27" fillId="0" borderId="0" xfId="0" applyFont="1" applyFill="1" applyAlignment="1">
      <alignment horizontal="center"/>
    </xf>
    <xf numFmtId="165" fontId="53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zoomScale="55" zoomScaleNormal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38" sqref="K38"/>
    </sheetView>
  </sheetViews>
  <sheetFormatPr defaultColWidth="9.625" defaultRowHeight="18" customHeight="1"/>
  <cols>
    <col min="1" max="1" width="1.875" style="1" customWidth="1"/>
    <col min="2" max="2" width="7.25390625" style="16" customWidth="1"/>
    <col min="3" max="3" width="0.875" style="16" customWidth="1"/>
    <col min="4" max="4" width="40.125" style="16" customWidth="1"/>
    <col min="5" max="5" width="1.875" style="16" customWidth="1"/>
    <col min="6" max="6" width="19.125" style="16" customWidth="1"/>
    <col min="7" max="8" width="18.375" style="16" customWidth="1"/>
    <col min="9" max="20" width="20.25390625" style="16" customWidth="1"/>
    <col min="21" max="21" width="20.25390625" style="1" customWidth="1"/>
    <col min="22" max="22" width="2.50390625" style="1" hidden="1" customWidth="1"/>
    <col min="23" max="23" width="18.375" style="1" hidden="1" customWidth="1"/>
    <col min="24" max="24" width="18.625" style="16" hidden="1" customWidth="1"/>
    <col min="25" max="25" width="17.125" style="63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7.375" style="1" hidden="1" customWidth="1"/>
    <col min="33" max="33" width="9.625" style="1" hidden="1" customWidth="1"/>
    <col min="34" max="34" width="9.625" style="1" customWidth="1"/>
    <col min="35" max="16384" width="9.625" style="1" customWidth="1"/>
  </cols>
  <sheetData>
    <row r="1" spans="2:21" ht="18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16"/>
      <c r="P1" s="75"/>
      <c r="Q1" s="75"/>
      <c r="R1" s="75"/>
      <c r="S1" s="75"/>
      <c r="T1" s="75"/>
      <c r="U1" s="113"/>
    </row>
    <row r="2" spans="2:21" ht="18" customHeight="1">
      <c r="B2" s="111"/>
      <c r="C2" s="75"/>
      <c r="D2" s="75"/>
      <c r="E2" s="75"/>
      <c r="F2" s="108"/>
      <c r="G2" s="108"/>
      <c r="H2" s="108"/>
      <c r="I2" s="108"/>
      <c r="J2" s="108"/>
      <c r="K2" s="109" t="s">
        <v>108</v>
      </c>
      <c r="L2" s="108"/>
      <c r="M2" s="108"/>
      <c r="N2" s="108"/>
      <c r="O2" s="108"/>
      <c r="P2" s="108"/>
      <c r="Q2" s="108"/>
      <c r="R2" s="108"/>
      <c r="S2" s="108"/>
      <c r="T2" s="108"/>
      <c r="U2" s="112"/>
    </row>
    <row r="3" spans="2:21" ht="18" customHeight="1">
      <c r="B3" s="111"/>
      <c r="C3" s="75"/>
      <c r="D3" s="75"/>
      <c r="E3" s="75"/>
      <c r="F3" s="110"/>
      <c r="G3" s="110"/>
      <c r="H3" s="110"/>
      <c r="I3" s="110"/>
      <c r="J3" s="110"/>
      <c r="K3" s="124" t="s">
        <v>105</v>
      </c>
      <c r="L3" s="124"/>
      <c r="M3" s="124"/>
      <c r="N3" s="124"/>
      <c r="O3" s="124"/>
      <c r="P3" s="110"/>
      <c r="Q3" s="110"/>
      <c r="R3" s="110"/>
      <c r="S3" s="110"/>
      <c r="T3" s="110"/>
      <c r="U3" s="114"/>
    </row>
    <row r="4" spans="2:26" ht="18" customHeight="1">
      <c r="B4" s="11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116"/>
      <c r="T4" s="116"/>
      <c r="U4" s="116"/>
      <c r="V4" s="16"/>
      <c r="W4" s="16"/>
      <c r="Y4" s="64"/>
      <c r="Z4" s="16"/>
    </row>
    <row r="5" spans="2:26" ht="18" customHeight="1">
      <c r="B5" s="11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116"/>
      <c r="T5" s="116"/>
      <c r="U5" s="116"/>
      <c r="V5" s="16"/>
      <c r="W5" s="16"/>
      <c r="Y5" s="64"/>
      <c r="Z5" s="16"/>
    </row>
    <row r="6" spans="2:25" s="16" customFormat="1" ht="18" customHeight="1">
      <c r="B6" s="117"/>
      <c r="C6" s="75"/>
      <c r="D6" s="75"/>
      <c r="E6" s="75"/>
      <c r="F6" s="120">
        <f>+F9-F25</f>
        <v>0</v>
      </c>
      <c r="G6" s="120">
        <f aca="true" t="shared" si="0" ref="G6:T6">+G9-G25</f>
        <v>0</v>
      </c>
      <c r="H6" s="120">
        <f t="shared" si="0"/>
        <v>0</v>
      </c>
      <c r="I6" s="120">
        <f>+I9-I25</f>
        <v>0</v>
      </c>
      <c r="J6" s="120">
        <f t="shared" si="0"/>
        <v>0</v>
      </c>
      <c r="K6" s="120">
        <f t="shared" si="0"/>
        <v>0</v>
      </c>
      <c r="L6" s="120">
        <f t="shared" si="0"/>
        <v>0</v>
      </c>
      <c r="M6" s="120">
        <f t="shared" si="0"/>
        <v>0</v>
      </c>
      <c r="N6" s="120">
        <f t="shared" si="0"/>
        <v>0</v>
      </c>
      <c r="O6" s="120">
        <f t="shared" si="0"/>
        <v>0</v>
      </c>
      <c r="P6" s="120">
        <f>+P9-P25</f>
        <v>0</v>
      </c>
      <c r="Q6" s="120">
        <f t="shared" si="0"/>
        <v>0</v>
      </c>
      <c r="R6" s="120">
        <f t="shared" si="0"/>
        <v>0</v>
      </c>
      <c r="S6" s="120">
        <f t="shared" si="0"/>
        <v>0</v>
      </c>
      <c r="T6" s="120">
        <f t="shared" si="0"/>
        <v>0</v>
      </c>
      <c r="U6" s="75"/>
      <c r="Y6" s="64"/>
    </row>
    <row r="7" spans="2:25" s="16" customFormat="1" ht="18" customHeight="1">
      <c r="B7" s="74"/>
      <c r="C7" s="75"/>
      <c r="D7" s="75"/>
      <c r="E7" s="76"/>
      <c r="F7" s="77" t="s">
        <v>53</v>
      </c>
      <c r="G7" s="77" t="s">
        <v>54</v>
      </c>
      <c r="H7" s="77" t="s">
        <v>55</v>
      </c>
      <c r="I7" s="77" t="s">
        <v>65</v>
      </c>
      <c r="J7" s="77" t="s">
        <v>66</v>
      </c>
      <c r="K7" s="77" t="s">
        <v>56</v>
      </c>
      <c r="L7" s="77" t="s">
        <v>57</v>
      </c>
      <c r="M7" s="77" t="s">
        <v>58</v>
      </c>
      <c r="N7" s="77" t="s">
        <v>60</v>
      </c>
      <c r="O7" s="77" t="s">
        <v>80</v>
      </c>
      <c r="P7" s="77" t="s">
        <v>61</v>
      </c>
      <c r="Q7" s="78" t="s">
        <v>103</v>
      </c>
      <c r="R7" s="77" t="s">
        <v>62</v>
      </c>
      <c r="S7" s="77" t="s">
        <v>63</v>
      </c>
      <c r="T7" s="77" t="s">
        <v>49</v>
      </c>
      <c r="U7" s="79" t="s">
        <v>50</v>
      </c>
      <c r="W7" s="16" t="s">
        <v>69</v>
      </c>
      <c r="Y7" s="64"/>
    </row>
    <row r="8" spans="2:25" s="16" customFormat="1" ht="18" customHeight="1">
      <c r="B8" s="80"/>
      <c r="C8" s="75"/>
      <c r="D8" s="75"/>
      <c r="E8" s="76"/>
      <c r="F8" s="81" t="s">
        <v>81</v>
      </c>
      <c r="G8" s="81" t="s">
        <v>82</v>
      </c>
      <c r="H8" s="81" t="s">
        <v>83</v>
      </c>
      <c r="I8" s="81" t="s">
        <v>84</v>
      </c>
      <c r="J8" s="81" t="s">
        <v>85</v>
      </c>
      <c r="K8" s="81" t="s">
        <v>86</v>
      </c>
      <c r="L8" s="81" t="s">
        <v>87</v>
      </c>
      <c r="M8" s="81" t="s">
        <v>88</v>
      </c>
      <c r="N8" s="81" t="s">
        <v>89</v>
      </c>
      <c r="O8" s="81" t="s">
        <v>90</v>
      </c>
      <c r="P8" s="81" t="s">
        <v>91</v>
      </c>
      <c r="Q8" s="81" t="s">
        <v>99</v>
      </c>
      <c r="R8" s="81" t="s">
        <v>92</v>
      </c>
      <c r="S8" s="81" t="s">
        <v>93</v>
      </c>
      <c r="T8" s="81" t="s">
        <v>94</v>
      </c>
      <c r="U8" s="82" t="s">
        <v>64</v>
      </c>
      <c r="W8" s="16" t="s">
        <v>70</v>
      </c>
      <c r="Y8" s="64" t="s">
        <v>104</v>
      </c>
    </row>
    <row r="9" spans="1:34" s="24" customFormat="1" ht="24.75" customHeight="1">
      <c r="A9" s="23"/>
      <c r="B9" s="83" t="s">
        <v>0</v>
      </c>
      <c r="C9" s="84"/>
      <c r="D9" s="85" t="s">
        <v>1</v>
      </c>
      <c r="E9" s="86"/>
      <c r="F9" s="87">
        <f>+SUM(F10:F14,F19:F24)</f>
        <v>7118478</v>
      </c>
      <c r="G9" s="87">
        <f aca="true" t="shared" si="1" ref="G9:T9">+SUM(G10:G14,G19:G24)</f>
        <v>3538536</v>
      </c>
      <c r="H9" s="87">
        <f t="shared" si="1"/>
        <v>8842095</v>
      </c>
      <c r="I9" s="87">
        <f t="shared" si="1"/>
        <v>32765362</v>
      </c>
      <c r="J9" s="87">
        <f t="shared" si="1"/>
        <v>186977982</v>
      </c>
      <c r="K9" s="87">
        <f t="shared" si="1"/>
        <v>1447577320</v>
      </c>
      <c r="L9" s="87">
        <f t="shared" si="1"/>
        <v>93084958</v>
      </c>
      <c r="M9" s="87">
        <f t="shared" si="1"/>
        <v>72561047</v>
      </c>
      <c r="N9" s="87">
        <f t="shared" si="1"/>
        <v>5455678</v>
      </c>
      <c r="O9" s="87">
        <f t="shared" si="1"/>
        <v>169379292</v>
      </c>
      <c r="P9" s="87">
        <f>+SUM(P10:P14,P19:P24)</f>
        <v>24758594</v>
      </c>
      <c r="Q9" s="87">
        <f t="shared" si="1"/>
        <v>1084948563</v>
      </c>
      <c r="R9" s="87">
        <f t="shared" si="1"/>
        <v>23781658</v>
      </c>
      <c r="S9" s="87">
        <f>+SUM(S10:S14,S19:S24)</f>
        <v>2433400</v>
      </c>
      <c r="T9" s="87">
        <f t="shared" si="1"/>
        <v>13802141</v>
      </c>
      <c r="U9" s="87">
        <f>SUM(U11,U12,U13,U14,U19,U20,U21,U22,U24,U10,U23)</f>
        <v>3177025104</v>
      </c>
      <c r="V9" s="56"/>
      <c r="W9" s="55">
        <f>SUM(W11,W10,W12,W13,W14,W19,W20,W21,W22,W24,W23)</f>
        <v>3160789563</v>
      </c>
      <c r="X9" s="55" t="e">
        <f>SUM(X11,X10,X12,X13,X14,X19,X20,X21,X22,X24,X23)</f>
        <v>#REF!</v>
      </c>
      <c r="Y9" s="55" t="e">
        <f>SUM(Y11,Y10,Y12,Y13,Y14,Y19,Y20,Y21,Y22,Y24,Y23)</f>
        <v>#REF!</v>
      </c>
      <c r="Z9" s="6"/>
      <c r="AA9" s="6">
        <f>+U9-S9-T9</f>
        <v>3160789563</v>
      </c>
      <c r="AB9" s="6"/>
      <c r="AC9" s="6" t="e">
        <f>+AA9+#REF!</f>
        <v>#REF!</v>
      </c>
      <c r="AD9" s="6"/>
      <c r="AE9" s="6"/>
      <c r="AF9" s="6"/>
      <c r="AG9" s="6"/>
      <c r="AH9" s="6"/>
    </row>
    <row r="10" spans="1:34" s="18" customFormat="1" ht="22.5" customHeight="1">
      <c r="A10" s="27"/>
      <c r="B10" s="88" t="s">
        <v>37</v>
      </c>
      <c r="C10" s="76"/>
      <c r="D10" s="89" t="s">
        <v>14</v>
      </c>
      <c r="E10" s="76"/>
      <c r="F10" s="90">
        <v>5</v>
      </c>
      <c r="G10" s="90">
        <v>2</v>
      </c>
      <c r="H10" s="90">
        <v>3</v>
      </c>
      <c r="I10" s="90">
        <v>10</v>
      </c>
      <c r="J10" s="90">
        <v>10</v>
      </c>
      <c r="K10" s="90">
        <v>10</v>
      </c>
      <c r="L10" s="90">
        <v>10</v>
      </c>
      <c r="M10" s="90">
        <v>10</v>
      </c>
      <c r="N10" s="90">
        <v>10</v>
      </c>
      <c r="O10" s="90">
        <v>10</v>
      </c>
      <c r="P10" s="90">
        <v>10</v>
      </c>
      <c r="Q10" s="90">
        <v>463546</v>
      </c>
      <c r="R10" s="90">
        <v>10</v>
      </c>
      <c r="S10" s="90">
        <v>451425</v>
      </c>
      <c r="T10" s="90">
        <v>10</v>
      </c>
      <c r="U10" s="90">
        <f>SUM(F10:T10)</f>
        <v>915081</v>
      </c>
      <c r="V10" s="62"/>
      <c r="W10" s="5">
        <f>+U10-T10-S10</f>
        <v>463646</v>
      </c>
      <c r="X10" s="28"/>
      <c r="Y10" s="72">
        <f aca="true" t="shared" si="2" ref="Y10:Y24">SUM(W10:X10)</f>
        <v>463646</v>
      </c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88" t="s">
        <v>21</v>
      </c>
      <c r="C11" s="76"/>
      <c r="D11" s="89" t="s">
        <v>22</v>
      </c>
      <c r="E11" s="76"/>
      <c r="F11" s="90">
        <v>680</v>
      </c>
      <c r="G11" s="90">
        <v>835</v>
      </c>
      <c r="H11" s="90">
        <v>9530</v>
      </c>
      <c r="I11" s="90">
        <v>27027</v>
      </c>
      <c r="J11" s="90">
        <v>15036</v>
      </c>
      <c r="K11" s="90">
        <v>104400</v>
      </c>
      <c r="L11" s="90">
        <v>6956</v>
      </c>
      <c r="M11" s="90">
        <v>7308</v>
      </c>
      <c r="N11" s="90">
        <v>2913</v>
      </c>
      <c r="O11" s="90">
        <v>0</v>
      </c>
      <c r="P11" s="90">
        <v>21350</v>
      </c>
      <c r="Q11" s="90"/>
      <c r="R11" s="90">
        <v>5184</v>
      </c>
      <c r="S11" s="90">
        <v>2990</v>
      </c>
      <c r="T11" s="90"/>
      <c r="U11" s="90">
        <f>SUM(F11:T11)</f>
        <v>204209</v>
      </c>
      <c r="V11" s="28"/>
      <c r="W11" s="67">
        <f>+U11-T11-S11</f>
        <v>201219</v>
      </c>
      <c r="X11" s="28"/>
      <c r="Y11" s="72">
        <f t="shared" si="2"/>
        <v>201219</v>
      </c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88" t="s">
        <v>23</v>
      </c>
      <c r="C12" s="76"/>
      <c r="D12" s="89" t="s">
        <v>24</v>
      </c>
      <c r="E12" s="76"/>
      <c r="F12" s="90"/>
      <c r="G12" s="90"/>
      <c r="H12" s="90"/>
      <c r="I12" s="90">
        <v>908</v>
      </c>
      <c r="J12" s="90">
        <v>1095</v>
      </c>
      <c r="K12" s="90">
        <v>8185529</v>
      </c>
      <c r="L12" s="90">
        <v>1644</v>
      </c>
      <c r="M12" s="90"/>
      <c r="N12" s="90"/>
      <c r="O12" s="90"/>
      <c r="P12" s="90"/>
      <c r="Q12" s="90">
        <v>36040004</v>
      </c>
      <c r="R12" s="90">
        <v>0</v>
      </c>
      <c r="S12" s="90">
        <v>54992</v>
      </c>
      <c r="T12" s="90"/>
      <c r="U12" s="90">
        <f>SUM(F12:T12)</f>
        <v>44284172</v>
      </c>
      <c r="V12" s="28"/>
      <c r="W12" s="67">
        <f>+U12-T12-S12</f>
        <v>44229180</v>
      </c>
      <c r="X12" s="28"/>
      <c r="Y12" s="72">
        <f t="shared" si="2"/>
        <v>44229180</v>
      </c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88" t="s">
        <v>25</v>
      </c>
      <c r="C13" s="76"/>
      <c r="D13" s="89" t="s">
        <v>26</v>
      </c>
      <c r="E13" s="76"/>
      <c r="F13" s="90">
        <v>88735</v>
      </c>
      <c r="G13" s="90">
        <v>54286</v>
      </c>
      <c r="H13" s="90">
        <v>62637</v>
      </c>
      <c r="I13" s="90">
        <v>171066</v>
      </c>
      <c r="J13" s="90">
        <v>186840</v>
      </c>
      <c r="K13" s="90">
        <v>3387770</v>
      </c>
      <c r="L13" s="90">
        <v>195218</v>
      </c>
      <c r="M13" s="90">
        <v>357393</v>
      </c>
      <c r="N13" s="90">
        <v>59488</v>
      </c>
      <c r="O13" s="90">
        <v>107434</v>
      </c>
      <c r="P13" s="90">
        <v>424746</v>
      </c>
      <c r="Q13" s="90">
        <v>11682888</v>
      </c>
      <c r="R13" s="90">
        <v>39662</v>
      </c>
      <c r="S13" s="90">
        <v>10665</v>
      </c>
      <c r="T13" s="90">
        <v>89774</v>
      </c>
      <c r="U13" s="90">
        <f>SUM(F13:T13)</f>
        <v>16918602</v>
      </c>
      <c r="V13" s="28"/>
      <c r="W13" s="67">
        <f aca="true" t="shared" si="3" ref="W13:W49">+U13-T13-S13</f>
        <v>16818163</v>
      </c>
      <c r="X13" s="28"/>
      <c r="Y13" s="72">
        <f t="shared" si="2"/>
        <v>16818163</v>
      </c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88" t="s">
        <v>44</v>
      </c>
      <c r="C14" s="76"/>
      <c r="D14" s="89" t="s">
        <v>2</v>
      </c>
      <c r="E14" s="76"/>
      <c r="F14" s="90">
        <f aca="true" t="shared" si="4" ref="F14:R14">SUM(F15,F18)</f>
        <v>6736132</v>
      </c>
      <c r="G14" s="90">
        <f t="shared" si="4"/>
        <v>3416245</v>
      </c>
      <c r="H14" s="90">
        <f t="shared" si="4"/>
        <v>8723783</v>
      </c>
      <c r="I14" s="90">
        <f t="shared" si="4"/>
        <v>20570336</v>
      </c>
      <c r="J14" s="90">
        <f t="shared" si="4"/>
        <v>160546203</v>
      </c>
      <c r="K14" s="90">
        <f>SUM(K15,K18)</f>
        <v>1409167285</v>
      </c>
      <c r="L14" s="90">
        <f t="shared" si="4"/>
        <v>88266061</v>
      </c>
      <c r="M14" s="90">
        <f t="shared" si="4"/>
        <v>68656364</v>
      </c>
      <c r="N14" s="90">
        <f t="shared" si="4"/>
        <v>856220</v>
      </c>
      <c r="O14" s="90">
        <f>SUM(O15,O18)</f>
        <v>161688249</v>
      </c>
      <c r="P14" s="90">
        <f>SUM(P15,P18)</f>
        <v>22989214</v>
      </c>
      <c r="Q14" s="90">
        <f>SUM(Q15,Q18)</f>
        <v>154728820</v>
      </c>
      <c r="R14" s="90">
        <f t="shared" si="4"/>
        <v>22768795</v>
      </c>
      <c r="S14" s="90">
        <f>SUM(S15,S18)</f>
        <v>1778334</v>
      </c>
      <c r="T14" s="90">
        <f>SUM(T15,T18)</f>
        <v>12990522</v>
      </c>
      <c r="U14" s="90">
        <f>SUM(U15,U18)</f>
        <v>2143882563</v>
      </c>
      <c r="V14" s="28"/>
      <c r="W14" s="5">
        <f>+U14-T14-S14</f>
        <v>2129113707</v>
      </c>
      <c r="X14" s="28"/>
      <c r="Y14" s="65">
        <f t="shared" si="2"/>
        <v>2129113707</v>
      </c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88" t="s">
        <v>20</v>
      </c>
      <c r="C15" s="76"/>
      <c r="D15" s="89" t="s">
        <v>45</v>
      </c>
      <c r="E15" s="76"/>
      <c r="F15" s="90">
        <f aca="true" t="shared" si="5" ref="F15:R15">SUM(F16:F17)</f>
        <v>6736132</v>
      </c>
      <c r="G15" s="90">
        <f t="shared" si="5"/>
        <v>3416245</v>
      </c>
      <c r="H15" s="90">
        <f t="shared" si="5"/>
        <v>8723783</v>
      </c>
      <c r="I15" s="90">
        <f t="shared" si="5"/>
        <v>20570336</v>
      </c>
      <c r="J15" s="90">
        <f t="shared" si="5"/>
        <v>160546203</v>
      </c>
      <c r="K15" s="90">
        <f>SUM(K16:K17)</f>
        <v>1409167285</v>
      </c>
      <c r="L15" s="90">
        <f t="shared" si="5"/>
        <v>88266061</v>
      </c>
      <c r="M15" s="90">
        <f t="shared" si="5"/>
        <v>68656364</v>
      </c>
      <c r="N15" s="90">
        <f t="shared" si="5"/>
        <v>856220</v>
      </c>
      <c r="O15" s="90">
        <f t="shared" si="5"/>
        <v>161688249</v>
      </c>
      <c r="P15" s="90">
        <f>SUM(P16:P17)</f>
        <v>22652077</v>
      </c>
      <c r="Q15" s="90">
        <f>SUM(Q16:Q17)</f>
        <v>154728820</v>
      </c>
      <c r="R15" s="90">
        <f t="shared" si="5"/>
        <v>22768795</v>
      </c>
      <c r="S15" s="90">
        <f>SUM(S16:S17)</f>
        <v>1778334</v>
      </c>
      <c r="T15" s="90">
        <f>SUM(T16:T17)</f>
        <v>12990522</v>
      </c>
      <c r="U15" s="90">
        <f>SUM(U16:U17)</f>
        <v>2143545426</v>
      </c>
      <c r="V15" s="28"/>
      <c r="W15" s="5">
        <f t="shared" si="3"/>
        <v>2128776570</v>
      </c>
      <c r="X15" s="28"/>
      <c r="Y15" s="65">
        <f t="shared" si="2"/>
        <v>2128776570</v>
      </c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88"/>
      <c r="C16" s="76"/>
      <c r="D16" s="89" t="s">
        <v>3</v>
      </c>
      <c r="E16" s="76"/>
      <c r="F16" s="90">
        <v>6464854</v>
      </c>
      <c r="G16" s="90">
        <v>3139706</v>
      </c>
      <c r="H16" s="90">
        <v>8169257</v>
      </c>
      <c r="I16" s="90">
        <v>10990744</v>
      </c>
      <c r="J16" s="90">
        <v>16361397</v>
      </c>
      <c r="K16" s="90">
        <v>108171398</v>
      </c>
      <c r="L16" s="90">
        <v>8296058</v>
      </c>
      <c r="M16" s="90">
        <v>6110611</v>
      </c>
      <c r="N16" s="90">
        <v>830095</v>
      </c>
      <c r="O16" s="90">
        <v>8110190</v>
      </c>
      <c r="P16" s="90">
        <v>17298503</v>
      </c>
      <c r="Q16" s="90">
        <v>12699071</v>
      </c>
      <c r="R16" s="90">
        <v>14902858</v>
      </c>
      <c r="S16" s="90">
        <v>1778334</v>
      </c>
      <c r="T16" s="90">
        <v>8552054</v>
      </c>
      <c r="U16" s="90">
        <f aca="true" t="shared" si="6" ref="U16:U24">SUM(F16:T16)</f>
        <v>231875130</v>
      </c>
      <c r="V16" s="28"/>
      <c r="W16" s="67">
        <f t="shared" si="3"/>
        <v>221544742</v>
      </c>
      <c r="X16" s="28"/>
      <c r="Y16" s="72">
        <f t="shared" si="2"/>
        <v>221544742</v>
      </c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88"/>
      <c r="C17" s="76"/>
      <c r="D17" s="89" t="s">
        <v>48</v>
      </c>
      <c r="E17" s="76"/>
      <c r="F17" s="90">
        <v>271278</v>
      </c>
      <c r="G17" s="90">
        <v>276539</v>
      </c>
      <c r="H17" s="90">
        <v>554526</v>
      </c>
      <c r="I17" s="90">
        <v>9579592</v>
      </c>
      <c r="J17" s="90">
        <v>144184806</v>
      </c>
      <c r="K17" s="90">
        <v>1300995887</v>
      </c>
      <c r="L17" s="90">
        <v>79970003</v>
      </c>
      <c r="M17" s="90">
        <v>62545753</v>
      </c>
      <c r="N17" s="90">
        <v>26125</v>
      </c>
      <c r="O17" s="90">
        <v>153578059</v>
      </c>
      <c r="P17" s="90">
        <v>5353574</v>
      </c>
      <c r="Q17" s="90">
        <v>142029749</v>
      </c>
      <c r="R17" s="90">
        <v>7865937</v>
      </c>
      <c r="S17" s="90"/>
      <c r="T17" s="90">
        <f>4234713+203755</f>
        <v>4438468</v>
      </c>
      <c r="U17" s="90">
        <f t="shared" si="6"/>
        <v>1911670296</v>
      </c>
      <c r="V17" s="28"/>
      <c r="W17" s="67">
        <f t="shared" si="3"/>
        <v>1907231828</v>
      </c>
      <c r="X17" s="28"/>
      <c r="Y17" s="72">
        <f t="shared" si="2"/>
        <v>1907231828</v>
      </c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88" t="s">
        <v>31</v>
      </c>
      <c r="C18" s="76"/>
      <c r="D18" s="89" t="s">
        <v>46</v>
      </c>
      <c r="E18" s="76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>
        <v>337137</v>
      </c>
      <c r="Q18" s="90"/>
      <c r="R18" s="90"/>
      <c r="S18" s="90"/>
      <c r="T18" s="90"/>
      <c r="U18" s="90">
        <f t="shared" si="6"/>
        <v>337137</v>
      </c>
      <c r="V18" s="28"/>
      <c r="W18" s="67">
        <f t="shared" si="3"/>
        <v>337137</v>
      </c>
      <c r="X18" s="28"/>
      <c r="Y18" s="72">
        <f t="shared" si="2"/>
        <v>337137</v>
      </c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88" t="s">
        <v>4</v>
      </c>
      <c r="C19" s="76"/>
      <c r="D19" s="89" t="s">
        <v>27</v>
      </c>
      <c r="E19" s="76"/>
      <c r="F19" s="90"/>
      <c r="G19" s="90"/>
      <c r="H19" s="90"/>
      <c r="I19" s="90">
        <v>3863</v>
      </c>
      <c r="J19" s="90"/>
      <c r="K19" s="90">
        <v>3132</v>
      </c>
      <c r="L19" s="90">
        <v>4698</v>
      </c>
      <c r="M19" s="90">
        <v>1566</v>
      </c>
      <c r="N19" s="90"/>
      <c r="O19" s="90">
        <v>1566</v>
      </c>
      <c r="P19" s="90">
        <v>3132</v>
      </c>
      <c r="Q19" s="90"/>
      <c r="R19" s="90">
        <v>4698</v>
      </c>
      <c r="S19" s="90"/>
      <c r="T19" s="90">
        <v>3132</v>
      </c>
      <c r="U19" s="90">
        <f t="shared" si="6"/>
        <v>25787</v>
      </c>
      <c r="V19" s="28"/>
      <c r="W19" s="5">
        <f t="shared" si="3"/>
        <v>22655</v>
      </c>
      <c r="X19" s="28"/>
      <c r="Y19" s="72">
        <f t="shared" si="2"/>
        <v>22655</v>
      </c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88" t="s">
        <v>71</v>
      </c>
      <c r="C20" s="76"/>
      <c r="D20" s="89" t="s">
        <v>28</v>
      </c>
      <c r="E20" s="76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>
        <f t="shared" si="6"/>
        <v>0</v>
      </c>
      <c r="V20" s="28"/>
      <c r="W20" s="5">
        <f t="shared" si="3"/>
        <v>0</v>
      </c>
      <c r="X20" s="28"/>
      <c r="Y20" s="65">
        <f t="shared" si="2"/>
        <v>0</v>
      </c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88" t="s">
        <v>72</v>
      </c>
      <c r="C21" s="76"/>
      <c r="D21" s="89" t="s">
        <v>29</v>
      </c>
      <c r="E21" s="76"/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49068</v>
      </c>
      <c r="S21" s="90">
        <v>5338</v>
      </c>
      <c r="T21" s="90"/>
      <c r="U21" s="90">
        <f t="shared" si="6"/>
        <v>54406</v>
      </c>
      <c r="V21" s="28"/>
      <c r="W21" s="67">
        <f t="shared" si="3"/>
        <v>49068</v>
      </c>
      <c r="X21" s="28"/>
      <c r="Y21" s="72">
        <f t="shared" si="2"/>
        <v>49068</v>
      </c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88" t="s">
        <v>73</v>
      </c>
      <c r="C22" s="76"/>
      <c r="D22" s="89" t="s">
        <v>51</v>
      </c>
      <c r="E22" s="76"/>
      <c r="F22" s="90"/>
      <c r="G22" s="90"/>
      <c r="H22" s="90"/>
      <c r="I22" s="90">
        <v>9873845</v>
      </c>
      <c r="J22" s="90"/>
      <c r="K22" s="90"/>
      <c r="L22" s="90"/>
      <c r="M22" s="90"/>
      <c r="N22" s="90">
        <v>4525066</v>
      </c>
      <c r="O22" s="90"/>
      <c r="P22" s="90"/>
      <c r="Q22" s="90">
        <v>816771552</v>
      </c>
      <c r="R22" s="90"/>
      <c r="S22" s="90"/>
      <c r="T22" s="90"/>
      <c r="U22" s="90">
        <f t="shared" si="6"/>
        <v>831170463</v>
      </c>
      <c r="V22" s="28"/>
      <c r="W22" s="67">
        <f t="shared" si="3"/>
        <v>831170463</v>
      </c>
      <c r="X22" s="61" t="e">
        <f>+#REF!</f>
        <v>#REF!</v>
      </c>
      <c r="Y22" s="72" t="e">
        <f>SUM(W22:X22)</f>
        <v>#REF!</v>
      </c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88">
        <v>14</v>
      </c>
      <c r="C23" s="76"/>
      <c r="D23" s="89" t="s">
        <v>95</v>
      </c>
      <c r="E23" s="76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>
        <f t="shared" si="6"/>
        <v>0</v>
      </c>
      <c r="V23" s="28"/>
      <c r="W23" s="5">
        <f t="shared" si="3"/>
        <v>0</v>
      </c>
      <c r="X23" s="28"/>
      <c r="Y23" s="65">
        <f t="shared" si="2"/>
        <v>0</v>
      </c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88" t="s">
        <v>74</v>
      </c>
      <c r="C24" s="76"/>
      <c r="D24" s="89" t="s">
        <v>5</v>
      </c>
      <c r="E24" s="76"/>
      <c r="F24" s="90">
        <v>292926</v>
      </c>
      <c r="G24" s="90">
        <v>67168</v>
      </c>
      <c r="H24" s="90">
        <v>46142</v>
      </c>
      <c r="I24" s="90">
        <v>2118307</v>
      </c>
      <c r="J24" s="90">
        <v>26228798</v>
      </c>
      <c r="K24" s="90">
        <v>26729194</v>
      </c>
      <c r="L24" s="90">
        <v>4610371</v>
      </c>
      <c r="M24" s="90">
        <v>3538406</v>
      </c>
      <c r="N24" s="90">
        <v>11981</v>
      </c>
      <c r="O24" s="90">
        <v>7582033</v>
      </c>
      <c r="P24" s="90">
        <v>1320142</v>
      </c>
      <c r="Q24" s="90">
        <v>65261753</v>
      </c>
      <c r="R24" s="90">
        <v>914241</v>
      </c>
      <c r="S24" s="90">
        <v>129656</v>
      </c>
      <c r="T24" s="90">
        <f>10+718693</f>
        <v>718703</v>
      </c>
      <c r="U24" s="90">
        <f t="shared" si="6"/>
        <v>139569821</v>
      </c>
      <c r="V24" s="28"/>
      <c r="W24" s="67">
        <f t="shared" si="3"/>
        <v>138721462</v>
      </c>
      <c r="X24" s="61" t="e">
        <f>+#REF!</f>
        <v>#REF!</v>
      </c>
      <c r="Y24" s="72" t="e">
        <f t="shared" si="2"/>
        <v>#REF!</v>
      </c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24" customFormat="1" ht="24.75" customHeight="1">
      <c r="A25" s="23"/>
      <c r="B25" s="91"/>
      <c r="C25" s="84"/>
      <c r="D25" s="85" t="s">
        <v>6</v>
      </c>
      <c r="E25" s="86"/>
      <c r="F25" s="87">
        <f>SUM(F26,F27,F28,F29,F30,F31,F32,F41,F42,F46,F47,F48,F49)</f>
        <v>7118478</v>
      </c>
      <c r="G25" s="87">
        <f aca="true" t="shared" si="7" ref="G25:U25">SUM(G26,G27,G28,G29,G30,G31,G32,G41,G42,G46,G47,G48,G49)</f>
        <v>3538536</v>
      </c>
      <c r="H25" s="87">
        <f t="shared" si="7"/>
        <v>8842095</v>
      </c>
      <c r="I25" s="87">
        <f t="shared" si="7"/>
        <v>32765362</v>
      </c>
      <c r="J25" s="87">
        <f t="shared" si="7"/>
        <v>186977982</v>
      </c>
      <c r="K25" s="87">
        <f t="shared" si="7"/>
        <v>1447577320</v>
      </c>
      <c r="L25" s="87">
        <f t="shared" si="7"/>
        <v>93084958</v>
      </c>
      <c r="M25" s="87">
        <f t="shared" si="7"/>
        <v>72561047</v>
      </c>
      <c r="N25" s="87">
        <f t="shared" si="7"/>
        <v>5455678.000000001</v>
      </c>
      <c r="O25" s="87">
        <f t="shared" si="7"/>
        <v>169379292</v>
      </c>
      <c r="P25" s="87">
        <f t="shared" si="7"/>
        <v>24758594</v>
      </c>
      <c r="Q25" s="87">
        <f t="shared" si="7"/>
        <v>1084948563</v>
      </c>
      <c r="R25" s="87">
        <f>SUM(R26,R27,R28,R29,R30,R31,R32,R41,R42,R46,R47,R48,R49)</f>
        <v>23781658</v>
      </c>
      <c r="S25" s="87">
        <f t="shared" si="7"/>
        <v>2433400</v>
      </c>
      <c r="T25" s="87">
        <f>SUM(T26,T27,T28,T29,T30,T31,T32,T41,T42,T46,T47,T48,T49)</f>
        <v>13802141</v>
      </c>
      <c r="U25" s="87">
        <f t="shared" si="7"/>
        <v>3177025104</v>
      </c>
      <c r="V25" s="6"/>
      <c r="W25" s="57">
        <f>SUM(W26,W27,W28,W29,W30,W31,W32,W41:W42,W46,W47,W48,W49)</f>
        <v>3160789563</v>
      </c>
      <c r="X25" s="57" t="e">
        <f>SUM(X26,X27,X28,X29,X30,X31,X32,X41:X42,X46,X47,X48,X49)</f>
        <v>#REF!</v>
      </c>
      <c r="Y25" s="73" t="e">
        <f>SUM(Y26,Y27,Y28,Y29,Y30,Y31,Y32,Y41:Y42,Y46,Y47,Y48,Y49)</f>
        <v>#REF!</v>
      </c>
      <c r="Z25" s="58"/>
      <c r="AA25" s="6">
        <f>+U25-S25-T25</f>
        <v>3160789563</v>
      </c>
      <c r="AB25" s="6"/>
      <c r="AC25" s="6" t="e">
        <f>+AA25+#REF!</f>
        <v>#REF!</v>
      </c>
      <c r="AD25" s="6"/>
      <c r="AE25" s="6"/>
      <c r="AF25" s="6" t="e">
        <f>+U25+#REF!</f>
        <v>#REF!</v>
      </c>
      <c r="AG25" s="6"/>
      <c r="AH25" s="6"/>
    </row>
    <row r="26" spans="1:34" s="18" customFormat="1" ht="22.5" customHeight="1">
      <c r="A26" s="27"/>
      <c r="B26" s="88" t="s">
        <v>7</v>
      </c>
      <c r="C26" s="76"/>
      <c r="D26" s="89" t="s">
        <v>8</v>
      </c>
      <c r="E26" s="76"/>
      <c r="F26" s="90">
        <v>6464854</v>
      </c>
      <c r="G26" s="90">
        <v>3139706</v>
      </c>
      <c r="H26" s="90">
        <v>8169257</v>
      </c>
      <c r="I26" s="90">
        <v>10990744.000000002</v>
      </c>
      <c r="J26" s="90">
        <v>16361397</v>
      </c>
      <c r="K26" s="90">
        <v>108171397.99999997</v>
      </c>
      <c r="L26" s="90">
        <v>8296058</v>
      </c>
      <c r="M26" s="90">
        <v>6110611</v>
      </c>
      <c r="N26" s="90">
        <v>4961461.000000001</v>
      </c>
      <c r="O26" s="90">
        <v>8110190</v>
      </c>
      <c r="P26" s="90">
        <v>17298503</v>
      </c>
      <c r="Q26" s="90">
        <v>12699071</v>
      </c>
      <c r="R26" s="90">
        <v>14902858</v>
      </c>
      <c r="S26" s="90">
        <v>1834239</v>
      </c>
      <c r="T26" s="90">
        <v>8552054</v>
      </c>
      <c r="U26" s="90">
        <f aca="true" t="shared" si="8" ref="U26:U31">SUM(F26:T26)</f>
        <v>236062400.99999997</v>
      </c>
      <c r="V26" s="28"/>
      <c r="W26" s="67">
        <f t="shared" si="3"/>
        <v>225676107.99999997</v>
      </c>
      <c r="X26" s="61" t="e">
        <f>+#REF!</f>
        <v>#REF!</v>
      </c>
      <c r="Y26" s="72" t="e">
        <f>SUM(W26:X26)</f>
        <v>#REF!</v>
      </c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88" t="s">
        <v>9</v>
      </c>
      <c r="C27" s="76"/>
      <c r="D27" s="89" t="s">
        <v>10</v>
      </c>
      <c r="E27" s="76"/>
      <c r="F27" s="90">
        <v>255786.99999999997</v>
      </c>
      <c r="G27" s="90">
        <v>180860.99999999997</v>
      </c>
      <c r="H27" s="90">
        <v>372459.99999999994</v>
      </c>
      <c r="I27" s="90">
        <v>551512</v>
      </c>
      <c r="J27" s="90">
        <v>1055730</v>
      </c>
      <c r="K27" s="90">
        <v>7802710.999999998</v>
      </c>
      <c r="L27" s="90">
        <v>614394.9999999997</v>
      </c>
      <c r="M27" s="90">
        <v>367126</v>
      </c>
      <c r="N27" s="90">
        <v>213580</v>
      </c>
      <c r="O27" s="90">
        <v>790372.0000000001</v>
      </c>
      <c r="P27" s="90">
        <v>4967944</v>
      </c>
      <c r="Q27" s="90">
        <v>988233</v>
      </c>
      <c r="R27" s="90">
        <v>1196886</v>
      </c>
      <c r="S27" s="90">
        <v>245160</v>
      </c>
      <c r="T27" s="90">
        <v>3449428</v>
      </c>
      <c r="U27" s="90">
        <f t="shared" si="8"/>
        <v>23052185</v>
      </c>
      <c r="V27" s="28"/>
      <c r="W27" s="67">
        <f t="shared" si="3"/>
        <v>19357597</v>
      </c>
      <c r="X27" s="61" t="e">
        <f>+#REF!</f>
        <v>#REF!</v>
      </c>
      <c r="Y27" s="72" t="e">
        <f aca="true" t="shared" si="9" ref="Y27:Y49">SUM(W27:X27)</f>
        <v>#REF!</v>
      </c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88" t="s">
        <v>11</v>
      </c>
      <c r="C28" s="76"/>
      <c r="D28" s="89" t="s">
        <v>52</v>
      </c>
      <c r="E28" s="76"/>
      <c r="F28" s="90">
        <v>0</v>
      </c>
      <c r="G28" s="90">
        <v>0</v>
      </c>
      <c r="H28" s="90">
        <v>0</v>
      </c>
      <c r="I28" s="90">
        <v>0</v>
      </c>
      <c r="J28" s="90">
        <v>53693</v>
      </c>
      <c r="K28" s="90">
        <v>785966</v>
      </c>
      <c r="L28" s="90">
        <v>0</v>
      </c>
      <c r="M28" s="90">
        <v>36540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/>
      <c r="T28" s="90"/>
      <c r="U28" s="90">
        <f t="shared" si="8"/>
        <v>876199</v>
      </c>
      <c r="V28" s="28"/>
      <c r="W28" s="67">
        <f t="shared" si="3"/>
        <v>876199</v>
      </c>
      <c r="Y28" s="72">
        <f t="shared" si="9"/>
        <v>876199</v>
      </c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88" t="s">
        <v>12</v>
      </c>
      <c r="C29" s="76"/>
      <c r="D29" s="89" t="s">
        <v>14</v>
      </c>
      <c r="E29" s="76"/>
      <c r="F29" s="90">
        <v>82441</v>
      </c>
      <c r="G29" s="90"/>
      <c r="H29" s="90"/>
      <c r="I29" s="90"/>
      <c r="J29" s="90"/>
      <c r="K29" s="90">
        <v>930958</v>
      </c>
      <c r="L29" s="90"/>
      <c r="M29" s="90"/>
      <c r="N29" s="90"/>
      <c r="O29" s="90"/>
      <c r="P29" s="90"/>
      <c r="Q29" s="90">
        <v>752357</v>
      </c>
      <c r="R29" s="90">
        <v>144558</v>
      </c>
      <c r="S29" s="90"/>
      <c r="T29" s="90"/>
      <c r="U29" s="90">
        <f t="shared" si="8"/>
        <v>1910314</v>
      </c>
      <c r="V29" s="28"/>
      <c r="W29" s="67">
        <f t="shared" si="3"/>
        <v>1910314</v>
      </c>
      <c r="X29" s="28"/>
      <c r="Y29" s="72">
        <f t="shared" si="9"/>
        <v>1910314</v>
      </c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88" t="s">
        <v>13</v>
      </c>
      <c r="C30" s="76"/>
      <c r="D30" s="89" t="s">
        <v>30</v>
      </c>
      <c r="E30" s="76"/>
      <c r="F30" s="90">
        <v>88740</v>
      </c>
      <c r="G30" s="90">
        <v>54288</v>
      </c>
      <c r="H30" s="90">
        <v>62640</v>
      </c>
      <c r="I30" s="90">
        <v>171076</v>
      </c>
      <c r="J30" s="90">
        <v>85430</v>
      </c>
      <c r="K30" s="90">
        <v>516780</v>
      </c>
      <c r="L30" s="90">
        <v>195228</v>
      </c>
      <c r="M30" s="90">
        <v>36540</v>
      </c>
      <c r="N30" s="90">
        <v>47693</v>
      </c>
      <c r="O30" s="90">
        <v>8872</v>
      </c>
      <c r="P30" s="90">
        <v>160423</v>
      </c>
      <c r="Q30" s="90">
        <v>20</v>
      </c>
      <c r="R30" s="90">
        <v>26100</v>
      </c>
      <c r="S30" s="90">
        <v>19748</v>
      </c>
      <c r="T30" s="90">
        <v>67860</v>
      </c>
      <c r="U30" s="90">
        <f t="shared" si="8"/>
        <v>1541438</v>
      </c>
      <c r="V30" s="28"/>
      <c r="W30" s="67">
        <f t="shared" si="3"/>
        <v>1453830</v>
      </c>
      <c r="X30" s="28"/>
      <c r="Y30" s="72">
        <f t="shared" si="9"/>
        <v>1453830</v>
      </c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88" t="s">
        <v>75</v>
      </c>
      <c r="C31" s="76"/>
      <c r="D31" s="89" t="s">
        <v>67</v>
      </c>
      <c r="E31" s="76"/>
      <c r="F31" s="90"/>
      <c r="G31" s="90"/>
      <c r="H31" s="90"/>
      <c r="I31" s="90"/>
      <c r="J31" s="90">
        <v>0</v>
      </c>
      <c r="K31" s="90">
        <v>0</v>
      </c>
      <c r="L31" s="90"/>
      <c r="M31" s="90"/>
      <c r="N31" s="90"/>
      <c r="O31" s="90">
        <v>0</v>
      </c>
      <c r="P31" s="90"/>
      <c r="Q31" s="90">
        <v>0</v>
      </c>
      <c r="R31" s="90"/>
      <c r="S31" s="90"/>
      <c r="T31" s="90"/>
      <c r="U31" s="90">
        <f t="shared" si="8"/>
        <v>0</v>
      </c>
      <c r="V31" s="28"/>
      <c r="W31" s="67">
        <f t="shared" si="3"/>
        <v>0</v>
      </c>
      <c r="X31" s="28"/>
      <c r="Y31" s="65">
        <f t="shared" si="9"/>
        <v>0</v>
      </c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88" t="s">
        <v>76</v>
      </c>
      <c r="C32" s="76"/>
      <c r="D32" s="92" t="s">
        <v>68</v>
      </c>
      <c r="E32" s="76"/>
      <c r="F32" s="90">
        <f aca="true" t="shared" si="10" ref="F32:R32">SUM(F33:F39)</f>
        <v>47182</v>
      </c>
      <c r="G32" s="90">
        <f t="shared" si="10"/>
        <v>59629</v>
      </c>
      <c r="H32" s="90">
        <f t="shared" si="10"/>
        <v>147085</v>
      </c>
      <c r="I32" s="90">
        <f t="shared" si="10"/>
        <v>169485</v>
      </c>
      <c r="J32" s="90">
        <f t="shared" si="10"/>
        <v>130362</v>
      </c>
      <c r="K32" s="90">
        <f t="shared" si="10"/>
        <v>1895233</v>
      </c>
      <c r="L32" s="90">
        <f t="shared" si="10"/>
        <v>1322297</v>
      </c>
      <c r="M32" s="90">
        <f>SUM(M33:M40)</f>
        <v>162012</v>
      </c>
      <c r="N32" s="90">
        <f t="shared" si="10"/>
        <v>37845</v>
      </c>
      <c r="O32" s="90">
        <f>SUM(O33:O39)</f>
        <v>455326</v>
      </c>
      <c r="P32" s="90">
        <f t="shared" si="10"/>
        <v>1332739</v>
      </c>
      <c r="Q32" s="90">
        <f>SUM(Q33:Q39)</f>
        <v>38781</v>
      </c>
      <c r="R32" s="90">
        <f t="shared" si="10"/>
        <v>355457</v>
      </c>
      <c r="S32" s="90">
        <f>SUM(S33:S39)</f>
        <v>75953</v>
      </c>
      <c r="T32" s="90">
        <f>SUM(T33:T39)</f>
        <v>270181</v>
      </c>
      <c r="U32" s="90">
        <f>SUM(U33:U40)</f>
        <v>6499567</v>
      </c>
      <c r="V32" s="7"/>
      <c r="W32" s="60">
        <f t="shared" si="3"/>
        <v>6153433</v>
      </c>
      <c r="X32" s="61" t="e">
        <f>+#REF!</f>
        <v>#REF!</v>
      </c>
      <c r="Y32" s="72" t="e">
        <f t="shared" si="9"/>
        <v>#REF!</v>
      </c>
      <c r="Z32" s="28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93" t="s">
        <v>20</v>
      </c>
      <c r="C33" s="94"/>
      <c r="D33" s="95" t="s">
        <v>38</v>
      </c>
      <c r="E33" s="7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>
        <f aca="true" t="shared" si="11" ref="U33:U41">SUM(F33:T33)</f>
        <v>0</v>
      </c>
      <c r="V33" s="28"/>
      <c r="W33" s="67">
        <f t="shared" si="3"/>
        <v>0</v>
      </c>
      <c r="X33" s="28"/>
      <c r="Y33" s="65">
        <f t="shared" si="9"/>
        <v>0</v>
      </c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97" t="s">
        <v>39</v>
      </c>
      <c r="C34" s="76"/>
      <c r="D34" s="89" t="s">
        <v>98</v>
      </c>
      <c r="E34" s="76"/>
      <c r="F34" s="90"/>
      <c r="G34" s="90"/>
      <c r="H34" s="90">
        <v>8503</v>
      </c>
      <c r="I34" s="90"/>
      <c r="J34" s="90"/>
      <c r="K34" s="90">
        <v>135000</v>
      </c>
      <c r="L34" s="90"/>
      <c r="M34" s="90"/>
      <c r="N34" s="90"/>
      <c r="O34" s="90">
        <v>114840</v>
      </c>
      <c r="P34" s="90"/>
      <c r="Q34" s="90"/>
      <c r="R34" s="90"/>
      <c r="S34" s="90"/>
      <c r="T34" s="90"/>
      <c r="U34" s="90">
        <f t="shared" si="11"/>
        <v>258343</v>
      </c>
      <c r="V34" s="28"/>
      <c r="W34" s="67">
        <f t="shared" si="3"/>
        <v>258343</v>
      </c>
      <c r="X34" s="28"/>
      <c r="Y34" s="65">
        <f t="shared" si="9"/>
        <v>258343</v>
      </c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97" t="s">
        <v>31</v>
      </c>
      <c r="C35" s="76"/>
      <c r="D35" s="89" t="s">
        <v>33</v>
      </c>
      <c r="E35" s="76"/>
      <c r="F35" s="90"/>
      <c r="G35" s="90"/>
      <c r="H35" s="90"/>
      <c r="I35" s="90">
        <v>57942</v>
      </c>
      <c r="J35" s="90"/>
      <c r="K35" s="90">
        <v>44370</v>
      </c>
      <c r="L35" s="90">
        <v>1275787</v>
      </c>
      <c r="M35" s="90">
        <v>89612</v>
      </c>
      <c r="N35" s="90"/>
      <c r="O35" s="90">
        <v>134676</v>
      </c>
      <c r="P35" s="90">
        <v>49068</v>
      </c>
      <c r="Q35" s="90"/>
      <c r="R35" s="90">
        <v>77778</v>
      </c>
      <c r="S35" s="90">
        <v>24534</v>
      </c>
      <c r="T35" s="90">
        <v>153990</v>
      </c>
      <c r="U35" s="90">
        <f t="shared" si="11"/>
        <v>1907757</v>
      </c>
      <c r="V35" s="28"/>
      <c r="W35" s="67">
        <f t="shared" si="3"/>
        <v>1729233</v>
      </c>
      <c r="X35" s="28"/>
      <c r="Y35" s="65">
        <f t="shared" si="9"/>
        <v>1729233</v>
      </c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97" t="s">
        <v>32</v>
      </c>
      <c r="C36" s="76"/>
      <c r="D36" s="89" t="s">
        <v>34</v>
      </c>
      <c r="E36" s="76"/>
      <c r="F36" s="90"/>
      <c r="G36" s="90">
        <v>500</v>
      </c>
      <c r="H36" s="90"/>
      <c r="I36" s="90"/>
      <c r="J36" s="90"/>
      <c r="K36" s="90">
        <v>32000</v>
      </c>
      <c r="L36" s="90"/>
      <c r="M36" s="90">
        <v>12376</v>
      </c>
      <c r="N36" s="90"/>
      <c r="O36" s="90">
        <v>10649</v>
      </c>
      <c r="P36" s="90"/>
      <c r="Q36" s="90"/>
      <c r="R36" s="90"/>
      <c r="S36" s="90"/>
      <c r="T36" s="90">
        <v>5011</v>
      </c>
      <c r="U36" s="90">
        <f t="shared" si="11"/>
        <v>60536</v>
      </c>
      <c r="V36" s="28"/>
      <c r="W36" s="67">
        <f t="shared" si="3"/>
        <v>55525</v>
      </c>
      <c r="X36" s="28"/>
      <c r="Y36" s="65">
        <f t="shared" si="9"/>
        <v>55525</v>
      </c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97" t="s">
        <v>37</v>
      </c>
      <c r="C37" s="76"/>
      <c r="D37" s="89" t="s">
        <v>47</v>
      </c>
      <c r="E37" s="76"/>
      <c r="F37" s="90"/>
      <c r="G37" s="90">
        <v>27120</v>
      </c>
      <c r="H37" s="90"/>
      <c r="I37" s="90"/>
      <c r="J37" s="90"/>
      <c r="K37" s="90">
        <v>1430000</v>
      </c>
      <c r="L37" s="90"/>
      <c r="M37" s="90">
        <v>7585</v>
      </c>
      <c r="N37" s="90"/>
      <c r="O37" s="90"/>
      <c r="P37" s="90">
        <v>280240</v>
      </c>
      <c r="Q37" s="90"/>
      <c r="R37" s="90"/>
      <c r="S37" s="90">
        <v>20097</v>
      </c>
      <c r="T37" s="90"/>
      <c r="U37" s="90">
        <f t="shared" si="11"/>
        <v>1765042</v>
      </c>
      <c r="V37" s="28"/>
      <c r="W37" s="67">
        <f t="shared" si="3"/>
        <v>1744945</v>
      </c>
      <c r="X37" s="28"/>
      <c r="Y37" s="65">
        <f t="shared" si="9"/>
        <v>1744945</v>
      </c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97" t="s">
        <v>21</v>
      </c>
      <c r="C38" s="76"/>
      <c r="D38" s="89" t="s">
        <v>36</v>
      </c>
      <c r="E38" s="76"/>
      <c r="F38" s="90">
        <v>16719</v>
      </c>
      <c r="G38" s="90">
        <v>31829</v>
      </c>
      <c r="H38" s="90">
        <v>23311</v>
      </c>
      <c r="I38" s="90">
        <v>65075</v>
      </c>
      <c r="J38" s="90">
        <v>51145</v>
      </c>
      <c r="K38" s="90">
        <v>144569</v>
      </c>
      <c r="L38" s="90">
        <v>39917</v>
      </c>
      <c r="M38" s="90">
        <v>30166</v>
      </c>
      <c r="N38" s="90">
        <v>10649</v>
      </c>
      <c r="O38" s="90">
        <v>78335</v>
      </c>
      <c r="P38" s="90">
        <v>278934</v>
      </c>
      <c r="Q38" s="90">
        <v>20934</v>
      </c>
      <c r="R38" s="90">
        <v>60792</v>
      </c>
      <c r="S38" s="90">
        <v>12743</v>
      </c>
      <c r="T38" s="90">
        <v>92197</v>
      </c>
      <c r="U38" s="90">
        <f t="shared" si="11"/>
        <v>957315</v>
      </c>
      <c r="V38" s="28"/>
      <c r="W38" s="67">
        <f t="shared" si="3"/>
        <v>852375</v>
      </c>
      <c r="X38" s="28"/>
      <c r="Y38" s="65">
        <f t="shared" si="9"/>
        <v>852375</v>
      </c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97" t="s">
        <v>23</v>
      </c>
      <c r="C39" s="76"/>
      <c r="D39" s="89" t="s">
        <v>35</v>
      </c>
      <c r="E39" s="76"/>
      <c r="F39" s="90">
        <v>30463</v>
      </c>
      <c r="G39" s="90">
        <v>180</v>
      </c>
      <c r="H39" s="90">
        <v>115271</v>
      </c>
      <c r="I39" s="90">
        <v>46468</v>
      </c>
      <c r="J39" s="90">
        <v>79217</v>
      </c>
      <c r="K39" s="90">
        <v>109294</v>
      </c>
      <c r="L39" s="90">
        <v>6593</v>
      </c>
      <c r="M39" s="90">
        <v>22273</v>
      </c>
      <c r="N39" s="90">
        <v>27196</v>
      </c>
      <c r="O39" s="90">
        <v>116826</v>
      </c>
      <c r="P39" s="90">
        <v>724497</v>
      </c>
      <c r="Q39" s="90">
        <v>17847</v>
      </c>
      <c r="R39" s="90">
        <v>216887</v>
      </c>
      <c r="S39" s="90">
        <v>18579</v>
      </c>
      <c r="T39" s="90">
        <v>18983</v>
      </c>
      <c r="U39" s="90">
        <f t="shared" si="11"/>
        <v>1550574</v>
      </c>
      <c r="V39" s="28"/>
      <c r="W39" s="67">
        <f t="shared" si="3"/>
        <v>1513012</v>
      </c>
      <c r="X39" s="28"/>
      <c r="Y39" s="65">
        <f t="shared" si="9"/>
        <v>1513012</v>
      </c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97" t="s">
        <v>96</v>
      </c>
      <c r="C40" s="76"/>
      <c r="D40" s="89" t="s">
        <v>97</v>
      </c>
      <c r="E40" s="76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>
        <f t="shared" si="11"/>
        <v>0</v>
      </c>
      <c r="V40" s="28"/>
      <c r="W40" s="5"/>
      <c r="X40" s="28"/>
      <c r="Y40" s="65">
        <f t="shared" si="9"/>
        <v>0</v>
      </c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98">
        <v>30</v>
      </c>
      <c r="C41" s="99"/>
      <c r="D41" s="100" t="s">
        <v>100</v>
      </c>
      <c r="E41" s="76"/>
      <c r="F41" s="101"/>
      <c r="G41" s="101"/>
      <c r="H41" s="101"/>
      <c r="I41" s="101">
        <v>9873845</v>
      </c>
      <c r="J41" s="101"/>
      <c r="K41" s="101"/>
      <c r="L41" s="101"/>
      <c r="M41" s="101"/>
      <c r="N41" s="101"/>
      <c r="O41" s="101"/>
      <c r="P41" s="101"/>
      <c r="Q41" s="101">
        <v>209735305</v>
      </c>
      <c r="R41" s="101"/>
      <c r="S41" s="101"/>
      <c r="T41" s="101"/>
      <c r="U41" s="90">
        <f t="shared" si="11"/>
        <v>219609150</v>
      </c>
      <c r="V41" s="28"/>
      <c r="W41" s="67">
        <f t="shared" si="3"/>
        <v>219609150</v>
      </c>
      <c r="X41" s="28"/>
      <c r="Y41" s="72">
        <f t="shared" si="9"/>
        <v>219609150</v>
      </c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98" t="s">
        <v>77</v>
      </c>
      <c r="C42" s="99"/>
      <c r="D42" s="100" t="s">
        <v>15</v>
      </c>
      <c r="E42" s="76"/>
      <c r="F42" s="101">
        <f aca="true" t="shared" si="12" ref="F42:P42">SUM(F43,F44,F45)</f>
        <v>117499</v>
      </c>
      <c r="G42" s="101">
        <f t="shared" si="12"/>
        <v>0</v>
      </c>
      <c r="H42" s="101">
        <f t="shared" si="12"/>
        <v>0</v>
      </c>
      <c r="I42" s="101">
        <f t="shared" si="12"/>
        <v>8974172</v>
      </c>
      <c r="J42" s="101">
        <f t="shared" si="12"/>
        <v>147022684</v>
      </c>
      <c r="K42" s="101">
        <f t="shared" si="12"/>
        <v>1218249119</v>
      </c>
      <c r="L42" s="101">
        <f t="shared" si="12"/>
        <v>76882481</v>
      </c>
      <c r="M42" s="101">
        <f t="shared" si="12"/>
        <v>62712374</v>
      </c>
      <c r="N42" s="101">
        <f t="shared" si="12"/>
        <v>156983</v>
      </c>
      <c r="O42" s="101">
        <f t="shared" si="12"/>
        <v>148440561</v>
      </c>
      <c r="P42" s="101">
        <f t="shared" si="12"/>
        <v>0</v>
      </c>
      <c r="Q42" s="101">
        <f>SUM(Q43,Q44,Q45)</f>
        <v>345996702</v>
      </c>
      <c r="R42" s="101">
        <f>SUM(R43,R44,R45)</f>
        <v>6473691</v>
      </c>
      <c r="S42" s="101">
        <f>SUM(S43,S44,S45)</f>
        <v>193612</v>
      </c>
      <c r="T42" s="101">
        <f>SUM(T43,T44,T45)</f>
        <v>540150</v>
      </c>
      <c r="U42" s="121">
        <f>SUM(U43,U44,U45)</f>
        <v>2015760028</v>
      </c>
      <c r="V42" s="2"/>
      <c r="W42" s="60">
        <f t="shared" si="3"/>
        <v>2015026266</v>
      </c>
      <c r="X42" s="61" t="e">
        <f>+#REF!</f>
        <v>#REF!</v>
      </c>
      <c r="Y42" s="72" t="e">
        <f t="shared" si="9"/>
        <v>#REF!</v>
      </c>
      <c r="Z42" s="59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97" t="s">
        <v>20</v>
      </c>
      <c r="C43" s="76"/>
      <c r="D43" s="89" t="s">
        <v>42</v>
      </c>
      <c r="E43" s="76"/>
      <c r="F43" s="90">
        <v>117499</v>
      </c>
      <c r="G43" s="90"/>
      <c r="H43" s="90"/>
      <c r="I43" s="90">
        <v>99378</v>
      </c>
      <c r="J43" s="90">
        <v>2863861</v>
      </c>
      <c r="K43" s="90">
        <v>4071118</v>
      </c>
      <c r="L43" s="90">
        <v>728247</v>
      </c>
      <c r="M43" s="90">
        <v>369696</v>
      </c>
      <c r="N43" s="90">
        <v>156983</v>
      </c>
      <c r="O43" s="90"/>
      <c r="P43" s="90"/>
      <c r="Q43" s="90"/>
      <c r="R43" s="90">
        <v>208632</v>
      </c>
      <c r="S43" s="90"/>
      <c r="T43" s="90"/>
      <c r="U43" s="90">
        <f aca="true" t="shared" si="13" ref="U43:U49">SUM(F43:T43)</f>
        <v>8615414</v>
      </c>
      <c r="V43" s="28"/>
      <c r="W43" s="67">
        <f t="shared" si="3"/>
        <v>8615414</v>
      </c>
      <c r="X43" s="28"/>
      <c r="Y43" s="65">
        <f t="shared" si="9"/>
        <v>8615414</v>
      </c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97" t="s">
        <v>39</v>
      </c>
      <c r="C44" s="76"/>
      <c r="D44" s="89" t="s">
        <v>43</v>
      </c>
      <c r="E44" s="76"/>
      <c r="F44" s="90"/>
      <c r="G44" s="90"/>
      <c r="H44" s="90"/>
      <c r="I44" s="90">
        <v>8874794</v>
      </c>
      <c r="J44" s="90">
        <v>144158823</v>
      </c>
      <c r="K44" s="90">
        <v>1214178001</v>
      </c>
      <c r="L44" s="90">
        <v>76154234</v>
      </c>
      <c r="M44" s="90">
        <v>62342678</v>
      </c>
      <c r="N44" s="90"/>
      <c r="O44" s="90">
        <v>148440561</v>
      </c>
      <c r="P44" s="90"/>
      <c r="Q44" s="90">
        <v>345996702</v>
      </c>
      <c r="R44" s="90">
        <v>6265059</v>
      </c>
      <c r="S44" s="90">
        <v>193612</v>
      </c>
      <c r="T44" s="90">
        <v>540150</v>
      </c>
      <c r="U44" s="90">
        <f t="shared" si="13"/>
        <v>2007144614</v>
      </c>
      <c r="V44" s="28"/>
      <c r="W44" s="67">
        <f t="shared" si="3"/>
        <v>2006410852</v>
      </c>
      <c r="X44" s="28"/>
      <c r="Y44" s="65">
        <f t="shared" si="9"/>
        <v>2006410852</v>
      </c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97" t="s">
        <v>31</v>
      </c>
      <c r="C45" s="76"/>
      <c r="D45" s="89" t="s">
        <v>101</v>
      </c>
      <c r="E45" s="76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>
        <f t="shared" si="13"/>
        <v>0</v>
      </c>
      <c r="V45" s="28"/>
      <c r="W45" s="5">
        <f t="shared" si="3"/>
        <v>0</v>
      </c>
      <c r="X45" s="28"/>
      <c r="Y45" s="65">
        <f t="shared" si="9"/>
        <v>0</v>
      </c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88" t="s">
        <v>16</v>
      </c>
      <c r="C46" s="76"/>
      <c r="D46" s="89" t="s">
        <v>40</v>
      </c>
      <c r="E46" s="76"/>
      <c r="F46" s="90"/>
      <c r="G46" s="90"/>
      <c r="H46" s="90"/>
      <c r="I46" s="90"/>
      <c r="J46" s="90"/>
      <c r="K46" s="90">
        <v>0</v>
      </c>
      <c r="L46" s="90"/>
      <c r="M46" s="90"/>
      <c r="N46" s="90"/>
      <c r="O46" s="90"/>
      <c r="P46" s="90"/>
      <c r="Q46" s="90"/>
      <c r="R46" s="90"/>
      <c r="S46" s="90"/>
      <c r="T46" s="90"/>
      <c r="U46" s="90">
        <f t="shared" si="13"/>
        <v>0</v>
      </c>
      <c r="V46" s="28"/>
      <c r="W46" s="5">
        <f t="shared" si="3"/>
        <v>0</v>
      </c>
      <c r="X46" s="28"/>
      <c r="Y46" s="65">
        <f t="shared" si="9"/>
        <v>0</v>
      </c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88" t="s">
        <v>17</v>
      </c>
      <c r="C47" s="76"/>
      <c r="D47" s="89" t="s">
        <v>18</v>
      </c>
      <c r="E47" s="76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>
        <v>494735555</v>
      </c>
      <c r="R47" s="90"/>
      <c r="S47" s="90"/>
      <c r="T47" s="90"/>
      <c r="U47" s="90">
        <f t="shared" si="13"/>
        <v>494735555</v>
      </c>
      <c r="V47" s="28"/>
      <c r="W47" s="67">
        <f t="shared" si="3"/>
        <v>494735555</v>
      </c>
      <c r="X47" s="28"/>
      <c r="Y47" s="72">
        <f t="shared" si="9"/>
        <v>494735555</v>
      </c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88" t="s">
        <v>78</v>
      </c>
      <c r="C48" s="76"/>
      <c r="D48" s="89" t="s">
        <v>41</v>
      </c>
      <c r="E48" s="76"/>
      <c r="F48" s="90">
        <v>61970</v>
      </c>
      <c r="G48" s="90">
        <v>104050</v>
      </c>
      <c r="H48" s="90">
        <v>90650</v>
      </c>
      <c r="I48" s="90">
        <v>2034518</v>
      </c>
      <c r="J48" s="90">
        <v>22268676</v>
      </c>
      <c r="K48" s="90">
        <v>109225145</v>
      </c>
      <c r="L48" s="90">
        <v>5774489</v>
      </c>
      <c r="M48" s="90">
        <v>3135834</v>
      </c>
      <c r="N48" s="90">
        <v>38106</v>
      </c>
      <c r="O48" s="90">
        <v>11573961</v>
      </c>
      <c r="P48" s="90">
        <v>998975</v>
      </c>
      <c r="Q48" s="90">
        <v>20002529</v>
      </c>
      <c r="R48" s="90">
        <v>682098</v>
      </c>
      <c r="S48" s="90">
        <v>64678</v>
      </c>
      <c r="T48" s="90">
        <f>10+922448</f>
        <v>922458</v>
      </c>
      <c r="U48" s="90">
        <f t="shared" si="13"/>
        <v>176978137</v>
      </c>
      <c r="V48" s="28"/>
      <c r="W48" s="67">
        <f t="shared" si="3"/>
        <v>175991001</v>
      </c>
      <c r="X48" s="61" t="e">
        <f>+#REF!</f>
        <v>#REF!</v>
      </c>
      <c r="Y48" s="72" t="e">
        <f t="shared" si="9"/>
        <v>#REF!</v>
      </c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98" t="s">
        <v>79</v>
      </c>
      <c r="C49" s="99"/>
      <c r="D49" s="100" t="s">
        <v>19</v>
      </c>
      <c r="E49" s="76"/>
      <c r="F49" s="101">
        <v>5</v>
      </c>
      <c r="G49" s="101">
        <v>2</v>
      </c>
      <c r="H49" s="101">
        <v>3</v>
      </c>
      <c r="I49" s="101">
        <v>10</v>
      </c>
      <c r="J49" s="101">
        <v>10</v>
      </c>
      <c r="K49" s="101">
        <v>10</v>
      </c>
      <c r="L49" s="101">
        <v>10</v>
      </c>
      <c r="M49" s="101">
        <v>10</v>
      </c>
      <c r="N49" s="101">
        <v>10</v>
      </c>
      <c r="O49" s="101">
        <v>10</v>
      </c>
      <c r="P49" s="101">
        <v>10</v>
      </c>
      <c r="Q49" s="101">
        <v>10</v>
      </c>
      <c r="R49" s="101">
        <v>10</v>
      </c>
      <c r="S49" s="101">
        <v>10</v>
      </c>
      <c r="T49" s="101">
        <v>10</v>
      </c>
      <c r="U49" s="101">
        <f t="shared" si="13"/>
        <v>130</v>
      </c>
      <c r="V49" s="28"/>
      <c r="W49" s="67">
        <f t="shared" si="3"/>
        <v>110</v>
      </c>
      <c r="X49" s="28"/>
      <c r="Y49" s="72">
        <f t="shared" si="9"/>
        <v>110</v>
      </c>
      <c r="Z49" s="28"/>
      <c r="AA49" s="28"/>
      <c r="AB49" s="28"/>
      <c r="AC49" s="28"/>
      <c r="AD49" s="28"/>
      <c r="AE49" s="28"/>
      <c r="AF49" s="28"/>
      <c r="AG49" s="28"/>
      <c r="AH49" s="28"/>
    </row>
    <row r="50" spans="2:34" ht="25.5" customHeight="1">
      <c r="B50" s="75"/>
      <c r="C50" s="75"/>
      <c r="D50" s="75"/>
      <c r="E50" s="75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9"/>
      <c r="V50" s="2"/>
      <c r="W50" s="2"/>
      <c r="X50" s="7"/>
      <c r="Y50" s="66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7"/>
      <c r="Y51" s="66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66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66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66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66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66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66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66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66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66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66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66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66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66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66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66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66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66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66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66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66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66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66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66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66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66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66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66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66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66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66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66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66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66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66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66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66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66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66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66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66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66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66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66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66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66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66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66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66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66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66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66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66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66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35433070866141736" right="0" top="0.7086614173228347" bottom="0.35433070866141736" header="0.31496062992125984" footer="0.31496062992125984"/>
  <pageSetup fitToHeight="0" horizontalDpi="600" verticalDpi="600" orientation="landscape" paperSize="122" scale="35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79"/>
  <sheetViews>
    <sheetView tabSelected="1" zoomScale="70" zoomScaleNormal="70" zoomScalePageLayoutView="0" workbookViewId="0" topLeftCell="A20">
      <selection activeCell="U42" sqref="U42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3.50390625" style="16" customWidth="1"/>
    <col min="7" max="8" width="13.25390625" style="16" customWidth="1"/>
    <col min="9" max="9" width="14.50390625" style="16" customWidth="1"/>
    <col min="10" max="10" width="16.00390625" style="16" customWidth="1"/>
    <col min="11" max="11" width="18.125" style="16" customWidth="1"/>
    <col min="12" max="12" width="15.00390625" style="16" customWidth="1"/>
    <col min="13" max="13" width="14.625" style="16" customWidth="1"/>
    <col min="14" max="14" width="15.875" style="16" customWidth="1"/>
    <col min="15" max="15" width="16.375" style="16" customWidth="1"/>
    <col min="16" max="16" width="14.625" style="16" customWidth="1"/>
    <col min="17" max="17" width="16.375" style="16" customWidth="1"/>
    <col min="18" max="18" width="15.00390625" style="16" customWidth="1"/>
    <col min="19" max="19" width="13.125" style="16" customWidth="1"/>
    <col min="20" max="20" width="15.00390625" style="16" customWidth="1"/>
    <col min="21" max="21" width="18.125" style="1" customWidth="1"/>
    <col min="22" max="16384" width="9.625" style="1" customWidth="1"/>
  </cols>
  <sheetData>
    <row r="1" spans="2:21" ht="18" customHeight="1">
      <c r="B1" s="75"/>
      <c r="C1" s="75"/>
      <c r="D1" s="122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16"/>
      <c r="Q1" s="116"/>
      <c r="R1" s="116"/>
      <c r="S1" s="75"/>
      <c r="T1" s="75"/>
      <c r="U1" s="113"/>
    </row>
    <row r="2" spans="2:21" ht="18" customHeight="1">
      <c r="B2" s="111"/>
      <c r="C2" s="75"/>
      <c r="D2" s="75"/>
      <c r="E2" s="75"/>
      <c r="F2" s="108"/>
      <c r="G2" s="108"/>
      <c r="H2" s="108"/>
      <c r="I2" s="108"/>
      <c r="J2" s="108"/>
      <c r="K2" s="109" t="s">
        <v>107</v>
      </c>
      <c r="L2" s="108"/>
      <c r="M2" s="108"/>
      <c r="N2" s="108"/>
      <c r="O2" s="108"/>
      <c r="P2" s="108"/>
      <c r="Q2" s="108"/>
      <c r="R2" s="108"/>
      <c r="S2" s="108"/>
      <c r="T2" s="108"/>
      <c r="U2" s="112"/>
    </row>
    <row r="3" spans="2:21" ht="18" customHeight="1">
      <c r="B3" s="111"/>
      <c r="C3" s="75"/>
      <c r="D3" s="75"/>
      <c r="E3" s="75"/>
      <c r="F3" s="110"/>
      <c r="G3" s="110"/>
      <c r="H3" s="110"/>
      <c r="I3" s="110"/>
      <c r="J3" s="110"/>
      <c r="K3" s="125" t="s">
        <v>105</v>
      </c>
      <c r="L3" s="125"/>
      <c r="M3" s="125"/>
      <c r="N3" s="125"/>
      <c r="O3" s="125"/>
      <c r="P3" s="110"/>
      <c r="Q3" s="110"/>
      <c r="R3" s="110"/>
      <c r="S3" s="110"/>
      <c r="T3" s="110"/>
      <c r="U3" s="114"/>
    </row>
    <row r="4" spans="2:21" ht="18" customHeight="1">
      <c r="B4" s="11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116"/>
      <c r="T4" s="116"/>
      <c r="U4" s="116"/>
    </row>
    <row r="5" spans="2:21" ht="18" customHeight="1">
      <c r="B5" s="11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116"/>
      <c r="T5" s="116"/>
      <c r="U5" s="116"/>
    </row>
    <row r="6" spans="2:21" s="16" customFormat="1" ht="18" customHeight="1">
      <c r="B6" s="117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2:21" s="16" customFormat="1" ht="18" customHeight="1">
      <c r="B7" s="74"/>
      <c r="C7" s="75"/>
      <c r="D7" s="75"/>
      <c r="E7" s="76"/>
      <c r="F7" s="77" t="s">
        <v>53</v>
      </c>
      <c r="G7" s="77" t="s">
        <v>54</v>
      </c>
      <c r="H7" s="77" t="s">
        <v>55</v>
      </c>
      <c r="I7" s="77" t="s">
        <v>65</v>
      </c>
      <c r="J7" s="77" t="s">
        <v>66</v>
      </c>
      <c r="K7" s="77" t="s">
        <v>56</v>
      </c>
      <c r="L7" s="77" t="s">
        <v>57</v>
      </c>
      <c r="M7" s="77" t="s">
        <v>58</v>
      </c>
      <c r="N7" s="77" t="s">
        <v>60</v>
      </c>
      <c r="O7" s="77" t="s">
        <v>80</v>
      </c>
      <c r="P7" s="77" t="s">
        <v>61</v>
      </c>
      <c r="Q7" s="77" t="s">
        <v>59</v>
      </c>
      <c r="R7" s="77" t="s">
        <v>62</v>
      </c>
      <c r="S7" s="77" t="s">
        <v>63</v>
      </c>
      <c r="T7" s="77" t="s">
        <v>49</v>
      </c>
      <c r="U7" s="79" t="s">
        <v>50</v>
      </c>
    </row>
    <row r="8" spans="2:21" s="16" customFormat="1" ht="18" customHeight="1">
      <c r="B8" s="80"/>
      <c r="C8" s="75"/>
      <c r="D8" s="75"/>
      <c r="E8" s="76"/>
      <c r="F8" s="81" t="s">
        <v>81</v>
      </c>
      <c r="G8" s="81" t="s">
        <v>82</v>
      </c>
      <c r="H8" s="81" t="s">
        <v>83</v>
      </c>
      <c r="I8" s="81" t="s">
        <v>84</v>
      </c>
      <c r="J8" s="81" t="s">
        <v>85</v>
      </c>
      <c r="K8" s="81" t="s">
        <v>86</v>
      </c>
      <c r="L8" s="81" t="s">
        <v>87</v>
      </c>
      <c r="M8" s="81" t="s">
        <v>88</v>
      </c>
      <c r="N8" s="81" t="s">
        <v>89</v>
      </c>
      <c r="O8" s="81" t="s">
        <v>90</v>
      </c>
      <c r="P8" s="81" t="s">
        <v>91</v>
      </c>
      <c r="Q8" s="81" t="s">
        <v>99</v>
      </c>
      <c r="R8" s="81" t="s">
        <v>92</v>
      </c>
      <c r="S8" s="81" t="s">
        <v>93</v>
      </c>
      <c r="T8" s="81" t="s">
        <v>94</v>
      </c>
      <c r="U8" s="82" t="s">
        <v>64</v>
      </c>
    </row>
    <row r="9" spans="1:21" s="52" customFormat="1" ht="24.75" customHeight="1">
      <c r="A9" s="44"/>
      <c r="B9" s="102" t="s">
        <v>0</v>
      </c>
      <c r="C9" s="103"/>
      <c r="D9" s="104" t="s">
        <v>1</v>
      </c>
      <c r="E9" s="105"/>
      <c r="F9" s="106">
        <f>+F10+F11+F12+F13+F14+F19+F20+F21+F22+F23+F24</f>
        <v>4290880.908000001</v>
      </c>
      <c r="G9" s="106">
        <f aca="true" t="shared" si="0" ref="G9:U9">+G10+G11+G12+G13+G14+G19+G20+G21+G22+G23+G24</f>
        <v>1883861.764</v>
      </c>
      <c r="H9" s="106">
        <f t="shared" si="0"/>
        <v>5292558.748000001</v>
      </c>
      <c r="I9" s="106">
        <f t="shared" si="0"/>
        <v>9712213.41</v>
      </c>
      <c r="J9" s="106">
        <f t="shared" si="0"/>
        <v>96068279.571</v>
      </c>
      <c r="K9" s="106">
        <f t="shared" si="0"/>
        <v>382008373.053</v>
      </c>
      <c r="L9" s="106">
        <f t="shared" si="0"/>
        <v>23920572.633</v>
      </c>
      <c r="M9" s="106">
        <f t="shared" si="0"/>
        <v>17504472.486</v>
      </c>
      <c r="N9" s="106">
        <f t="shared" si="0"/>
        <v>1086712.9710000001</v>
      </c>
      <c r="O9" s="106">
        <f t="shared" si="0"/>
        <v>79567392.33</v>
      </c>
      <c r="P9" s="106">
        <f t="shared" si="0"/>
        <v>12173208.968</v>
      </c>
      <c r="Q9" s="106">
        <f t="shared" si="0"/>
        <v>467613767.96999997</v>
      </c>
      <c r="R9" s="106">
        <f t="shared" si="0"/>
        <v>9798856.016</v>
      </c>
      <c r="S9" s="106">
        <f t="shared" si="0"/>
        <v>1289884</v>
      </c>
      <c r="T9" s="106">
        <f t="shared" si="0"/>
        <v>6819038</v>
      </c>
      <c r="U9" s="106">
        <f t="shared" si="0"/>
        <v>1119030072.828</v>
      </c>
    </row>
    <row r="10" spans="1:21" s="18" customFormat="1" ht="22.5" customHeight="1">
      <c r="A10" s="27"/>
      <c r="B10" s="88" t="s">
        <v>37</v>
      </c>
      <c r="C10" s="76"/>
      <c r="D10" s="89" t="s">
        <v>14</v>
      </c>
      <c r="E10" s="76"/>
      <c r="F10" s="90">
        <v>18034.968</v>
      </c>
      <c r="G10" s="90">
        <v>5058.997</v>
      </c>
      <c r="H10" s="90">
        <v>68409.414</v>
      </c>
      <c r="I10" s="90">
        <v>104518.03</v>
      </c>
      <c r="J10" s="90">
        <v>112307.555</v>
      </c>
      <c r="K10" s="90">
        <v>972587.431</v>
      </c>
      <c r="L10" s="90">
        <v>62134.786</v>
      </c>
      <c r="M10" s="90">
        <v>43600.671</v>
      </c>
      <c r="N10" s="90">
        <v>30206.265</v>
      </c>
      <c r="O10" s="90">
        <v>46638.154</v>
      </c>
      <c r="P10" s="90">
        <v>164807.484</v>
      </c>
      <c r="Q10" s="90">
        <v>10608.493</v>
      </c>
      <c r="R10" s="90">
        <v>103502.72</v>
      </c>
      <c r="S10" s="90">
        <v>0</v>
      </c>
      <c r="T10" s="90">
        <v>5708</v>
      </c>
      <c r="U10" s="90">
        <v>1748122.968</v>
      </c>
    </row>
    <row r="11" spans="1:21" s="18" customFormat="1" ht="22.5" customHeight="1">
      <c r="A11" s="27"/>
      <c r="B11" s="88" t="s">
        <v>21</v>
      </c>
      <c r="C11" s="76"/>
      <c r="D11" s="89" t="s">
        <v>22</v>
      </c>
      <c r="E11" s="76"/>
      <c r="F11" s="90">
        <v>881.423</v>
      </c>
      <c r="G11" s="90">
        <v>408.78</v>
      </c>
      <c r="H11" s="90">
        <v>4136.174</v>
      </c>
      <c r="I11" s="90">
        <v>12777.321</v>
      </c>
      <c r="J11" s="90">
        <v>6892.381</v>
      </c>
      <c r="K11" s="90">
        <v>65976.463</v>
      </c>
      <c r="L11" s="90">
        <v>4170.518</v>
      </c>
      <c r="M11" s="90">
        <v>3312.525</v>
      </c>
      <c r="N11" s="90">
        <v>1134.576</v>
      </c>
      <c r="O11" s="90">
        <v>1731.871</v>
      </c>
      <c r="P11" s="90">
        <v>9193.068</v>
      </c>
      <c r="Q11" s="90">
        <v>0</v>
      </c>
      <c r="R11" s="90">
        <v>3085.969</v>
      </c>
      <c r="S11" s="90">
        <v>1274</v>
      </c>
      <c r="T11" s="90">
        <v>0</v>
      </c>
      <c r="U11" s="90">
        <v>114975.06899999999</v>
      </c>
    </row>
    <row r="12" spans="1:21" s="18" customFormat="1" ht="22.5" customHeight="1">
      <c r="A12" s="27"/>
      <c r="B12" s="88" t="s">
        <v>23</v>
      </c>
      <c r="C12" s="76"/>
      <c r="D12" s="89" t="s">
        <v>24</v>
      </c>
      <c r="E12" s="76"/>
      <c r="F12" s="90">
        <v>0</v>
      </c>
      <c r="G12" s="90">
        <v>0</v>
      </c>
      <c r="H12" s="90">
        <v>0</v>
      </c>
      <c r="I12" s="90">
        <v>30</v>
      </c>
      <c r="J12" s="90">
        <v>1461824.413</v>
      </c>
      <c r="K12" s="90">
        <v>4894194.694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21650548.097</v>
      </c>
      <c r="R12" s="90">
        <v>17773.607</v>
      </c>
      <c r="S12" s="90">
        <v>187937</v>
      </c>
      <c r="T12" s="90">
        <v>0</v>
      </c>
      <c r="U12" s="90">
        <v>28212307.811</v>
      </c>
    </row>
    <row r="13" spans="1:21" s="18" customFormat="1" ht="22.5" customHeight="1">
      <c r="A13" s="27"/>
      <c r="B13" s="88" t="s">
        <v>25</v>
      </c>
      <c r="C13" s="76"/>
      <c r="D13" s="89" t="s">
        <v>26</v>
      </c>
      <c r="E13" s="76"/>
      <c r="F13" s="90">
        <v>99242.559</v>
      </c>
      <c r="G13" s="90">
        <v>43987.229</v>
      </c>
      <c r="H13" s="90">
        <v>198732.346</v>
      </c>
      <c r="I13" s="90">
        <v>193425.08</v>
      </c>
      <c r="J13" s="90">
        <v>752631.451</v>
      </c>
      <c r="K13" s="90">
        <v>5044424.048</v>
      </c>
      <c r="L13" s="90">
        <v>329959.025</v>
      </c>
      <c r="M13" s="90">
        <v>166328.442</v>
      </c>
      <c r="N13" s="90">
        <v>90474.322</v>
      </c>
      <c r="O13" s="90">
        <v>255107.744</v>
      </c>
      <c r="P13" s="90">
        <v>327947.76</v>
      </c>
      <c r="Q13" s="90">
        <v>19722964.063</v>
      </c>
      <c r="R13" s="90">
        <v>297227.615</v>
      </c>
      <c r="S13" s="90">
        <v>27957</v>
      </c>
      <c r="T13" s="90">
        <v>74893</v>
      </c>
      <c r="U13" s="90">
        <v>27625301.684</v>
      </c>
    </row>
    <row r="14" spans="1:21" s="18" customFormat="1" ht="22.5" customHeight="1">
      <c r="A14" s="27"/>
      <c r="B14" s="88" t="s">
        <v>44</v>
      </c>
      <c r="C14" s="76"/>
      <c r="D14" s="89" t="s">
        <v>2</v>
      </c>
      <c r="E14" s="76"/>
      <c r="F14" s="90">
        <f>+F15+F18</f>
        <v>3630207</v>
      </c>
      <c r="G14" s="90">
        <f aca="true" t="shared" si="1" ref="G14:U14">+G15+G18</f>
        <v>1685127</v>
      </c>
      <c r="H14" s="90">
        <f t="shared" si="1"/>
        <v>4724810</v>
      </c>
      <c r="I14" s="90">
        <f t="shared" si="1"/>
        <v>7028235</v>
      </c>
      <c r="J14" s="90">
        <f t="shared" si="1"/>
        <v>67111462.59200001</v>
      </c>
      <c r="K14" s="90">
        <f t="shared" si="1"/>
        <v>339080752.123</v>
      </c>
      <c r="L14" s="90">
        <f t="shared" si="1"/>
        <v>18696356.471</v>
      </c>
      <c r="M14" s="90">
        <f t="shared" si="1"/>
        <v>12930895.439</v>
      </c>
      <c r="N14" s="90">
        <f t="shared" si="1"/>
        <v>856220</v>
      </c>
      <c r="O14" s="90">
        <f t="shared" si="1"/>
        <v>71628966.375</v>
      </c>
      <c r="P14" s="90">
        <f t="shared" si="1"/>
        <v>9819124.588</v>
      </c>
      <c r="Q14" s="90">
        <f t="shared" si="1"/>
        <v>135259525</v>
      </c>
      <c r="R14" s="90">
        <f t="shared" si="1"/>
        <v>8083201</v>
      </c>
      <c r="S14" s="90">
        <f t="shared" si="1"/>
        <v>917000</v>
      </c>
      <c r="T14" s="90">
        <f t="shared" si="1"/>
        <v>6727059</v>
      </c>
      <c r="U14" s="90">
        <f t="shared" si="1"/>
        <v>688178941.588</v>
      </c>
    </row>
    <row r="15" spans="1:21" s="18" customFormat="1" ht="22.5" customHeight="1">
      <c r="A15" s="27"/>
      <c r="B15" s="88" t="s">
        <v>20</v>
      </c>
      <c r="C15" s="76"/>
      <c r="D15" s="89" t="s">
        <v>45</v>
      </c>
      <c r="E15" s="76"/>
      <c r="F15" s="90">
        <f>F16+F17</f>
        <v>3630207</v>
      </c>
      <c r="G15" s="90">
        <f aca="true" t="shared" si="2" ref="G15:U15">G16+G17</f>
        <v>1685127</v>
      </c>
      <c r="H15" s="90">
        <f t="shared" si="2"/>
        <v>4724810</v>
      </c>
      <c r="I15" s="90">
        <f t="shared" si="2"/>
        <v>7028235</v>
      </c>
      <c r="J15" s="90">
        <f t="shared" si="2"/>
        <v>67111462.59200001</v>
      </c>
      <c r="K15" s="90">
        <f t="shared" si="2"/>
        <v>339080752.123</v>
      </c>
      <c r="L15" s="90">
        <f t="shared" si="2"/>
        <v>18696356.471</v>
      </c>
      <c r="M15" s="90">
        <f t="shared" si="2"/>
        <v>12930895.439</v>
      </c>
      <c r="N15" s="90">
        <f t="shared" si="2"/>
        <v>856220</v>
      </c>
      <c r="O15" s="90">
        <f t="shared" si="2"/>
        <v>71628966.375</v>
      </c>
      <c r="P15" s="90">
        <f t="shared" si="2"/>
        <v>9447298</v>
      </c>
      <c r="Q15" s="90">
        <f t="shared" si="2"/>
        <v>135259525</v>
      </c>
      <c r="R15" s="90">
        <f t="shared" si="2"/>
        <v>8083201</v>
      </c>
      <c r="S15" s="90">
        <f t="shared" si="2"/>
        <v>917000</v>
      </c>
      <c r="T15" s="90">
        <f t="shared" si="2"/>
        <v>6727059</v>
      </c>
      <c r="U15" s="90">
        <f t="shared" si="2"/>
        <v>687807115</v>
      </c>
    </row>
    <row r="16" spans="1:21" s="18" customFormat="1" ht="22.5" customHeight="1">
      <c r="A16" s="27"/>
      <c r="B16" s="88"/>
      <c r="C16" s="76"/>
      <c r="D16" s="89" t="s">
        <v>3</v>
      </c>
      <c r="E16" s="76"/>
      <c r="F16" s="90">
        <v>3553563</v>
      </c>
      <c r="G16" s="90">
        <v>1552114</v>
      </c>
      <c r="H16" s="90">
        <v>4551000</v>
      </c>
      <c r="I16" s="90">
        <v>5180000</v>
      </c>
      <c r="J16" s="90">
        <v>8270000</v>
      </c>
      <c r="K16" s="90">
        <v>54832079</v>
      </c>
      <c r="L16" s="90">
        <v>3679181</v>
      </c>
      <c r="M16" s="90">
        <v>3050000</v>
      </c>
      <c r="N16" s="90">
        <v>830095</v>
      </c>
      <c r="O16" s="90">
        <v>3825000</v>
      </c>
      <c r="P16" s="90">
        <v>7625399</v>
      </c>
      <c r="Q16" s="90">
        <v>6202525</v>
      </c>
      <c r="R16" s="90">
        <v>6903000</v>
      </c>
      <c r="S16" s="90">
        <v>917000</v>
      </c>
      <c r="T16" s="90">
        <v>4327000</v>
      </c>
      <c r="U16" s="90">
        <v>115297956</v>
      </c>
    </row>
    <row r="17" spans="1:21" s="18" customFormat="1" ht="22.5" customHeight="1">
      <c r="A17" s="27"/>
      <c r="B17" s="88"/>
      <c r="C17" s="76"/>
      <c r="D17" s="89" t="s">
        <v>48</v>
      </c>
      <c r="E17" s="76"/>
      <c r="F17" s="90">
        <v>76644</v>
      </c>
      <c r="G17" s="90">
        <v>133013</v>
      </c>
      <c r="H17" s="90">
        <v>173810</v>
      </c>
      <c r="I17" s="90">
        <v>1848235</v>
      </c>
      <c r="J17" s="90">
        <v>58841462.592</v>
      </c>
      <c r="K17" s="90">
        <v>284248673.123</v>
      </c>
      <c r="L17" s="90">
        <v>15017175.471</v>
      </c>
      <c r="M17" s="90">
        <v>9880895.439</v>
      </c>
      <c r="N17" s="90">
        <v>26125</v>
      </c>
      <c r="O17" s="90">
        <v>67803966.375</v>
      </c>
      <c r="P17" s="90">
        <v>1821899</v>
      </c>
      <c r="Q17" s="90">
        <v>129057000</v>
      </c>
      <c r="R17" s="90">
        <v>1180201</v>
      </c>
      <c r="S17" s="90">
        <v>0</v>
      </c>
      <c r="T17" s="90">
        <v>2400059</v>
      </c>
      <c r="U17" s="90">
        <v>572509159</v>
      </c>
    </row>
    <row r="18" spans="1:21" s="18" customFormat="1" ht="22.5" customHeight="1">
      <c r="A18" s="27"/>
      <c r="B18" s="88" t="s">
        <v>31</v>
      </c>
      <c r="C18" s="76"/>
      <c r="D18" s="89" t="s">
        <v>46</v>
      </c>
      <c r="E18" s="76"/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371826.588</v>
      </c>
      <c r="Q18" s="90">
        <v>0</v>
      </c>
      <c r="R18" s="90">
        <v>0</v>
      </c>
      <c r="S18" s="90">
        <v>0</v>
      </c>
      <c r="T18" s="90">
        <v>0</v>
      </c>
      <c r="U18" s="90">
        <v>371826.588</v>
      </c>
    </row>
    <row r="19" spans="1:21" s="18" customFormat="1" ht="22.5" customHeight="1">
      <c r="A19" s="27"/>
      <c r="B19" s="88" t="s">
        <v>4</v>
      </c>
      <c r="C19" s="76"/>
      <c r="D19" s="89" t="s">
        <v>27</v>
      </c>
      <c r="E19" s="76"/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11378</v>
      </c>
      <c r="U19" s="90">
        <v>11378</v>
      </c>
    </row>
    <row r="20" spans="1:21" s="18" customFormat="1" ht="22.5" customHeight="1">
      <c r="A20" s="27"/>
      <c r="B20" s="88" t="s">
        <v>71</v>
      </c>
      <c r="C20" s="76"/>
      <c r="D20" s="89" t="s">
        <v>28</v>
      </c>
      <c r="E20" s="76"/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</row>
    <row r="21" spans="1:21" s="18" customFormat="1" ht="22.5" customHeight="1">
      <c r="A21" s="27"/>
      <c r="B21" s="88" t="s">
        <v>72</v>
      </c>
      <c r="C21" s="76"/>
      <c r="D21" s="89" t="s">
        <v>29</v>
      </c>
      <c r="E21" s="76"/>
      <c r="F21" s="90">
        <v>249588.72</v>
      </c>
      <c r="G21" s="90">
        <v>82111.792</v>
      </c>
      <c r="H21" s="90">
        <v>250328.548</v>
      </c>
      <c r="I21" s="90">
        <v>254921.462</v>
      </c>
      <c r="J21" s="90">
        <v>394363.277</v>
      </c>
      <c r="K21" s="90">
        <v>5221244.315</v>
      </c>
      <c r="L21" s="90">
        <v>217581.222</v>
      </c>
      <c r="M21" s="90">
        <v>821929.306</v>
      </c>
      <c r="N21" s="90">
        <v>96696.36</v>
      </c>
      <c r="O21" s="90">
        <v>52915.212</v>
      </c>
      <c r="P21" s="90">
        <v>531994.52</v>
      </c>
      <c r="Q21" s="90">
        <v>109312.544</v>
      </c>
      <c r="R21" s="90">
        <v>379824.295</v>
      </c>
      <c r="S21" s="90">
        <v>25427</v>
      </c>
      <c r="T21" s="90">
        <v>0</v>
      </c>
      <c r="U21" s="90">
        <v>8688238.573</v>
      </c>
    </row>
    <row r="22" spans="1:21" s="18" customFormat="1" ht="22.5" customHeight="1">
      <c r="A22" s="27"/>
      <c r="B22" s="88" t="s">
        <v>73</v>
      </c>
      <c r="C22" s="76"/>
      <c r="D22" s="89" t="s">
        <v>51</v>
      </c>
      <c r="E22" s="76"/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225599057.139</v>
      </c>
      <c r="R22" s="90">
        <v>0</v>
      </c>
      <c r="S22" s="90">
        <v>0</v>
      </c>
      <c r="T22" s="90">
        <v>0</v>
      </c>
      <c r="U22" s="90">
        <v>225599057.139</v>
      </c>
    </row>
    <row r="23" spans="1:21" s="18" customFormat="1" ht="22.5" customHeight="1">
      <c r="A23" s="27"/>
      <c r="B23" s="88">
        <v>14</v>
      </c>
      <c r="C23" s="76"/>
      <c r="D23" s="89" t="s">
        <v>95</v>
      </c>
      <c r="E23" s="76"/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</row>
    <row r="24" spans="1:21" s="18" customFormat="1" ht="22.5" customHeight="1">
      <c r="A24" s="27"/>
      <c r="B24" s="88" t="s">
        <v>74</v>
      </c>
      <c r="C24" s="76"/>
      <c r="D24" s="89" t="s">
        <v>5</v>
      </c>
      <c r="E24" s="76"/>
      <c r="F24" s="90">
        <v>292926.238</v>
      </c>
      <c r="G24" s="90">
        <v>67167.966</v>
      </c>
      <c r="H24" s="90">
        <v>46142.266</v>
      </c>
      <c r="I24" s="90">
        <v>2118306.517</v>
      </c>
      <c r="J24" s="90">
        <v>26228797.902</v>
      </c>
      <c r="K24" s="90">
        <v>26729193.979</v>
      </c>
      <c r="L24" s="90">
        <v>4610370.611</v>
      </c>
      <c r="M24" s="90">
        <v>3538406.103</v>
      </c>
      <c r="N24" s="90">
        <v>11981.448</v>
      </c>
      <c r="O24" s="90">
        <v>7582032.974</v>
      </c>
      <c r="P24" s="90">
        <v>1320141.548</v>
      </c>
      <c r="Q24" s="90">
        <v>65261752.634</v>
      </c>
      <c r="R24" s="90">
        <v>914240.81</v>
      </c>
      <c r="S24" s="90">
        <v>130289</v>
      </c>
      <c r="T24" s="90">
        <v>0</v>
      </c>
      <c r="U24" s="90">
        <v>138851749.996</v>
      </c>
    </row>
    <row r="25" spans="1:21" s="52" customFormat="1" ht="24.75" customHeight="1">
      <c r="A25" s="44"/>
      <c r="B25" s="107"/>
      <c r="C25" s="103"/>
      <c r="D25" s="104" t="s">
        <v>6</v>
      </c>
      <c r="E25" s="105"/>
      <c r="F25" s="106">
        <f aca="true" t="shared" si="3" ref="F25:T25">+F26+F27+F28+F29+F30+F31+F32+F41+F42+F46+F47+F48+F49</f>
        <v>3600979.996</v>
      </c>
      <c r="G25" s="106">
        <f t="shared" si="3"/>
        <v>1713951.6630000002</v>
      </c>
      <c r="H25" s="106">
        <f t="shared" si="3"/>
        <v>4811888.683999999</v>
      </c>
      <c r="I25" s="106">
        <f t="shared" si="3"/>
        <v>9276766.772999998</v>
      </c>
      <c r="J25" s="106">
        <f t="shared" si="3"/>
        <v>64160406.823</v>
      </c>
      <c r="K25" s="106">
        <f t="shared" si="3"/>
        <v>519682336.953</v>
      </c>
      <c r="L25" s="106">
        <f t="shared" si="3"/>
        <v>36784127.537</v>
      </c>
      <c r="M25" s="106">
        <f t="shared" si="3"/>
        <v>15967338.691000002</v>
      </c>
      <c r="N25" s="106">
        <f t="shared" si="3"/>
        <v>2657808.9760000003</v>
      </c>
      <c r="O25" s="106">
        <f t="shared" si="3"/>
        <v>48657067.414</v>
      </c>
      <c r="P25" s="106">
        <f t="shared" si="3"/>
        <v>11600853.965000002</v>
      </c>
      <c r="Q25" s="106">
        <f t="shared" si="3"/>
        <v>461760087.253</v>
      </c>
      <c r="R25" s="106">
        <f t="shared" si="3"/>
        <v>9673822.276</v>
      </c>
      <c r="S25" s="106">
        <f t="shared" si="3"/>
        <v>1002353</v>
      </c>
      <c r="T25" s="106">
        <f t="shared" si="3"/>
        <v>6644916</v>
      </c>
      <c r="U25" s="106">
        <f>+U26+U27+U28+U29+U30+U31+U32+U41+U42+U46+U47+U48+U49</f>
        <v>1197994706.004</v>
      </c>
    </row>
    <row r="26" spans="1:21" s="18" customFormat="1" ht="22.5" customHeight="1">
      <c r="A26" s="27"/>
      <c r="B26" s="88" t="s">
        <v>7</v>
      </c>
      <c r="C26" s="76"/>
      <c r="D26" s="89" t="s">
        <v>8</v>
      </c>
      <c r="E26" s="76"/>
      <c r="F26" s="96">
        <v>3209009.187</v>
      </c>
      <c r="G26" s="96">
        <v>1473621.172</v>
      </c>
      <c r="H26" s="96">
        <v>4189672.422</v>
      </c>
      <c r="I26" s="96">
        <v>5563924.891</v>
      </c>
      <c r="J26" s="96">
        <v>8358846.622</v>
      </c>
      <c r="K26" s="96">
        <v>56033424.682</v>
      </c>
      <c r="L26" s="96">
        <v>4183473.779</v>
      </c>
      <c r="M26" s="96">
        <v>3128307.58</v>
      </c>
      <c r="N26" s="96">
        <v>2459659.38</v>
      </c>
      <c r="O26" s="96">
        <v>3292434.277</v>
      </c>
      <c r="P26" s="96">
        <v>8255907.535</v>
      </c>
      <c r="Q26" s="96">
        <v>6242141.017</v>
      </c>
      <c r="R26" s="96">
        <v>7266603.575</v>
      </c>
      <c r="S26" s="96">
        <v>849873</v>
      </c>
      <c r="T26" s="96">
        <v>4469010</v>
      </c>
      <c r="U26" s="90">
        <v>118975909.11899999</v>
      </c>
    </row>
    <row r="27" spans="1:21" s="18" customFormat="1" ht="22.5" customHeight="1">
      <c r="A27" s="27"/>
      <c r="B27" s="88" t="s">
        <v>9</v>
      </c>
      <c r="C27" s="76"/>
      <c r="D27" s="89" t="s">
        <v>10</v>
      </c>
      <c r="E27" s="76"/>
      <c r="F27" s="90">
        <v>92478.457</v>
      </c>
      <c r="G27" s="90">
        <v>73984.024</v>
      </c>
      <c r="H27" s="90">
        <v>147924.435</v>
      </c>
      <c r="I27" s="90">
        <v>227206.641</v>
      </c>
      <c r="J27" s="90">
        <v>471274.282</v>
      </c>
      <c r="K27" s="90">
        <v>3318363.507</v>
      </c>
      <c r="L27" s="90">
        <v>214649.335</v>
      </c>
      <c r="M27" s="90">
        <v>104811.241</v>
      </c>
      <c r="N27" s="90">
        <v>74946.995</v>
      </c>
      <c r="O27" s="90">
        <v>429800.203</v>
      </c>
      <c r="P27" s="90">
        <v>1666941.556</v>
      </c>
      <c r="Q27" s="90">
        <v>514309.062</v>
      </c>
      <c r="R27" s="90">
        <v>489495.175</v>
      </c>
      <c r="S27" s="90">
        <v>57553</v>
      </c>
      <c r="T27" s="90">
        <v>1077519</v>
      </c>
      <c r="U27" s="90">
        <v>8961256.912999999</v>
      </c>
    </row>
    <row r="28" spans="1:21" s="18" customFormat="1" ht="22.5" customHeight="1">
      <c r="A28" s="27"/>
      <c r="B28" s="88" t="s">
        <v>11</v>
      </c>
      <c r="C28" s="76"/>
      <c r="D28" s="89" t="s">
        <v>52</v>
      </c>
      <c r="E28" s="76"/>
      <c r="F28" s="90">
        <v>145025.512</v>
      </c>
      <c r="G28" s="90">
        <v>40819.129</v>
      </c>
      <c r="H28" s="90">
        <v>287948.261</v>
      </c>
      <c r="I28" s="90">
        <v>121204.634</v>
      </c>
      <c r="J28" s="90">
        <v>184789.151</v>
      </c>
      <c r="K28" s="90">
        <v>1830981.363</v>
      </c>
      <c r="L28" s="90">
        <v>20508.741</v>
      </c>
      <c r="M28" s="90">
        <v>91819.651</v>
      </c>
      <c r="N28" s="90">
        <v>52306.666</v>
      </c>
      <c r="O28" s="90">
        <v>47622.509</v>
      </c>
      <c r="P28" s="90">
        <v>426245.946</v>
      </c>
      <c r="Q28" s="90">
        <v>18296.666</v>
      </c>
      <c r="R28" s="90">
        <v>46250.124</v>
      </c>
      <c r="S28" s="90">
        <v>0</v>
      </c>
      <c r="T28" s="90">
        <v>0</v>
      </c>
      <c r="U28" s="90">
        <v>3313818.353</v>
      </c>
    </row>
    <row r="29" spans="1:21" s="18" customFormat="1" ht="22.5" customHeight="1">
      <c r="A29" s="27"/>
      <c r="B29" s="88" t="s">
        <v>12</v>
      </c>
      <c r="C29" s="76"/>
      <c r="D29" s="89" t="s">
        <v>14</v>
      </c>
      <c r="E29" s="76"/>
      <c r="F29" s="90">
        <v>75129.96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252647.15</v>
      </c>
      <c r="R29" s="90">
        <v>144558</v>
      </c>
      <c r="S29" s="90">
        <v>0</v>
      </c>
      <c r="T29" s="90">
        <v>0</v>
      </c>
      <c r="U29" s="90">
        <v>472335.11</v>
      </c>
    </row>
    <row r="30" spans="1:21" s="18" customFormat="1" ht="22.5" customHeight="1">
      <c r="A30" s="27"/>
      <c r="B30" s="88" t="s">
        <v>13</v>
      </c>
      <c r="C30" s="76"/>
      <c r="D30" s="89" t="s">
        <v>30</v>
      </c>
      <c r="E30" s="76"/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28551</v>
      </c>
      <c r="T30" s="90">
        <v>37664</v>
      </c>
      <c r="U30" s="90">
        <v>66215</v>
      </c>
    </row>
    <row r="31" spans="1:21" s="18" customFormat="1" ht="22.5" customHeight="1">
      <c r="A31" s="27"/>
      <c r="B31" s="88" t="s">
        <v>75</v>
      </c>
      <c r="C31" s="76"/>
      <c r="D31" s="89" t="s">
        <v>67</v>
      </c>
      <c r="E31" s="76"/>
      <c r="F31" s="90">
        <v>0</v>
      </c>
      <c r="G31" s="90">
        <v>0</v>
      </c>
      <c r="H31" s="90">
        <v>0</v>
      </c>
      <c r="I31" s="90">
        <v>0</v>
      </c>
      <c r="J31" s="90">
        <v>2026370.401</v>
      </c>
      <c r="K31" s="90">
        <v>257002.806</v>
      </c>
      <c r="L31" s="90">
        <v>0</v>
      </c>
      <c r="M31" s="90">
        <v>0</v>
      </c>
      <c r="N31" s="90">
        <v>0</v>
      </c>
      <c r="O31" s="90">
        <v>37612.136</v>
      </c>
      <c r="P31" s="90">
        <v>0</v>
      </c>
      <c r="Q31" s="90">
        <v>346724.234</v>
      </c>
      <c r="R31" s="90">
        <v>0</v>
      </c>
      <c r="S31" s="90">
        <v>0</v>
      </c>
      <c r="T31" s="90">
        <v>0</v>
      </c>
      <c r="U31" s="90">
        <v>2667709.577</v>
      </c>
    </row>
    <row r="32" spans="1:21" s="16" customFormat="1" ht="22.5" customHeight="1">
      <c r="A32" s="27"/>
      <c r="B32" s="88" t="s">
        <v>76</v>
      </c>
      <c r="C32" s="76"/>
      <c r="D32" s="92" t="s">
        <v>68</v>
      </c>
      <c r="E32" s="76"/>
      <c r="F32" s="101">
        <f>+F33+F34+F35+F36+F37+F38+F39+F40</f>
        <v>17367.257999999998</v>
      </c>
      <c r="G32" s="101">
        <f aca="true" t="shared" si="4" ref="G32:U32">+G33+G34+G35+G36+G37+G38+G39+G40</f>
        <v>21479.11</v>
      </c>
      <c r="H32" s="101">
        <f t="shared" si="4"/>
        <v>95693.988</v>
      </c>
      <c r="I32" s="101">
        <f t="shared" si="4"/>
        <v>0</v>
      </c>
      <c r="J32" s="101">
        <f t="shared" si="4"/>
        <v>20064.188000000002</v>
      </c>
      <c r="K32" s="101">
        <f t="shared" si="4"/>
        <v>110961.705</v>
      </c>
      <c r="L32" s="101">
        <f t="shared" si="4"/>
        <v>21.5</v>
      </c>
      <c r="M32" s="101">
        <f t="shared" si="4"/>
        <v>638</v>
      </c>
      <c r="N32" s="101">
        <f t="shared" si="4"/>
        <v>2640.901</v>
      </c>
      <c r="O32" s="101">
        <f t="shared" si="4"/>
        <v>10407.336</v>
      </c>
      <c r="P32" s="101">
        <f t="shared" si="4"/>
        <v>218096.505</v>
      </c>
      <c r="Q32" s="101">
        <f t="shared" si="4"/>
        <v>5728.274</v>
      </c>
      <c r="R32" s="101">
        <f t="shared" si="4"/>
        <v>49939.569</v>
      </c>
      <c r="S32" s="101">
        <f t="shared" si="4"/>
        <v>1689</v>
      </c>
      <c r="T32" s="101">
        <f t="shared" si="4"/>
        <v>1013</v>
      </c>
      <c r="U32" s="101">
        <f t="shared" si="4"/>
        <v>555740.334</v>
      </c>
    </row>
    <row r="33" spans="1:21" s="18" customFormat="1" ht="22.5" customHeight="1">
      <c r="A33" s="27"/>
      <c r="B33" s="93" t="s">
        <v>20</v>
      </c>
      <c r="C33" s="94"/>
      <c r="D33" s="95" t="s">
        <v>38</v>
      </c>
      <c r="E33" s="76"/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</row>
    <row r="34" spans="1:21" s="18" customFormat="1" ht="22.5" customHeight="1">
      <c r="A34" s="27"/>
      <c r="B34" s="97" t="s">
        <v>39</v>
      </c>
      <c r="C34" s="76"/>
      <c r="D34" s="89" t="s">
        <v>98</v>
      </c>
      <c r="E34" s="76"/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</row>
    <row r="35" spans="1:21" s="18" customFormat="1" ht="22.5" customHeight="1">
      <c r="A35" s="27"/>
      <c r="B35" s="97" t="s">
        <v>31</v>
      </c>
      <c r="C35" s="76"/>
      <c r="D35" s="89" t="s">
        <v>33</v>
      </c>
      <c r="E35" s="76"/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</row>
    <row r="36" spans="1:21" s="18" customFormat="1" ht="22.5" customHeight="1">
      <c r="A36" s="27"/>
      <c r="B36" s="97" t="s">
        <v>32</v>
      </c>
      <c r="C36" s="76"/>
      <c r="D36" s="89" t="s">
        <v>34</v>
      </c>
      <c r="E36" s="76"/>
      <c r="F36" s="90">
        <v>0</v>
      </c>
      <c r="G36" s="90">
        <v>478.017</v>
      </c>
      <c r="H36" s="90">
        <v>0</v>
      </c>
      <c r="I36" s="90">
        <v>0</v>
      </c>
      <c r="J36" s="90">
        <v>0</v>
      </c>
      <c r="K36" s="90">
        <v>999.422</v>
      </c>
      <c r="L36" s="90">
        <v>0</v>
      </c>
      <c r="M36" s="90">
        <v>595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1013</v>
      </c>
      <c r="U36" s="90">
        <v>3085.4390000000003</v>
      </c>
    </row>
    <row r="37" spans="1:21" s="18" customFormat="1" ht="22.5" customHeight="1">
      <c r="A37" s="27"/>
      <c r="B37" s="97" t="s">
        <v>37</v>
      </c>
      <c r="C37" s="76"/>
      <c r="D37" s="89" t="s">
        <v>47</v>
      </c>
      <c r="E37" s="76"/>
      <c r="F37" s="90">
        <v>0</v>
      </c>
      <c r="G37" s="90">
        <v>20555.666</v>
      </c>
      <c r="H37" s="90">
        <v>0</v>
      </c>
      <c r="I37" s="90">
        <v>0</v>
      </c>
      <c r="J37" s="90">
        <v>0</v>
      </c>
      <c r="K37" s="90">
        <v>109962.283</v>
      </c>
      <c r="L37" s="90">
        <v>0</v>
      </c>
      <c r="M37" s="90">
        <v>0</v>
      </c>
      <c r="N37" s="90">
        <v>0</v>
      </c>
      <c r="O37" s="90">
        <v>0</v>
      </c>
      <c r="P37" s="90">
        <v>1626.902</v>
      </c>
      <c r="Q37" s="90">
        <v>0</v>
      </c>
      <c r="R37" s="90">
        <v>0</v>
      </c>
      <c r="S37" s="90">
        <v>1689</v>
      </c>
      <c r="T37" s="90">
        <v>0</v>
      </c>
      <c r="U37" s="90">
        <v>133833.851</v>
      </c>
    </row>
    <row r="38" spans="1:21" s="18" customFormat="1" ht="22.5" customHeight="1">
      <c r="A38" s="27"/>
      <c r="B38" s="97" t="s">
        <v>21</v>
      </c>
      <c r="C38" s="76"/>
      <c r="D38" s="89" t="s">
        <v>36</v>
      </c>
      <c r="E38" s="76"/>
      <c r="F38" s="90">
        <v>61.547</v>
      </c>
      <c r="G38" s="90">
        <v>445.427</v>
      </c>
      <c r="H38" s="90">
        <v>0</v>
      </c>
      <c r="I38" s="90">
        <v>0</v>
      </c>
      <c r="J38" s="90">
        <v>19623.859</v>
      </c>
      <c r="K38" s="90">
        <v>0</v>
      </c>
      <c r="L38" s="90">
        <v>0</v>
      </c>
      <c r="M38" s="90">
        <v>0</v>
      </c>
      <c r="N38" s="90">
        <v>2640.901</v>
      </c>
      <c r="O38" s="90">
        <v>10407.336</v>
      </c>
      <c r="P38" s="90">
        <v>1453.221</v>
      </c>
      <c r="Q38" s="90">
        <v>176</v>
      </c>
      <c r="R38" s="90">
        <v>98.57</v>
      </c>
      <c r="S38" s="90">
        <v>0</v>
      </c>
      <c r="T38" s="90">
        <v>0</v>
      </c>
      <c r="U38" s="90">
        <v>34906.86099999999</v>
      </c>
    </row>
    <row r="39" spans="1:21" s="18" customFormat="1" ht="22.5" customHeight="1">
      <c r="A39" s="27"/>
      <c r="B39" s="97" t="s">
        <v>23</v>
      </c>
      <c r="C39" s="76"/>
      <c r="D39" s="89" t="s">
        <v>35</v>
      </c>
      <c r="E39" s="76"/>
      <c r="F39" s="90">
        <v>17305.711</v>
      </c>
      <c r="G39" s="90">
        <v>0</v>
      </c>
      <c r="H39" s="90">
        <v>95693.988</v>
      </c>
      <c r="I39" s="90">
        <v>0</v>
      </c>
      <c r="J39" s="90">
        <v>440.329</v>
      </c>
      <c r="K39" s="90">
        <v>0</v>
      </c>
      <c r="L39" s="90">
        <v>21.5</v>
      </c>
      <c r="M39" s="90">
        <v>43</v>
      </c>
      <c r="N39" s="90">
        <v>0</v>
      </c>
      <c r="O39" s="90">
        <v>0</v>
      </c>
      <c r="P39" s="90">
        <v>215016.382</v>
      </c>
      <c r="Q39" s="90">
        <v>5552.274</v>
      </c>
      <c r="R39" s="90">
        <v>49840.999</v>
      </c>
      <c r="S39" s="90">
        <v>0</v>
      </c>
      <c r="T39" s="90">
        <v>0</v>
      </c>
      <c r="U39" s="90">
        <v>383914.183</v>
      </c>
    </row>
    <row r="40" spans="1:21" s="18" customFormat="1" ht="22.5" customHeight="1">
      <c r="A40" s="27"/>
      <c r="B40" s="97" t="s">
        <v>96</v>
      </c>
      <c r="C40" s="76"/>
      <c r="D40" s="89" t="s">
        <v>97</v>
      </c>
      <c r="E40" s="76"/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</row>
    <row r="41" spans="1:21" s="18" customFormat="1" ht="22.5" customHeight="1">
      <c r="A41" s="27"/>
      <c r="B41" s="98">
        <v>30</v>
      </c>
      <c r="C41" s="99"/>
      <c r="D41" s="100" t="s">
        <v>100</v>
      </c>
      <c r="E41" s="76"/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90">
        <v>0</v>
      </c>
    </row>
    <row r="42" spans="1:21" ht="22.5" customHeight="1">
      <c r="A42" s="3"/>
      <c r="B42" s="98" t="s">
        <v>77</v>
      </c>
      <c r="C42" s="99"/>
      <c r="D42" s="100" t="s">
        <v>15</v>
      </c>
      <c r="E42" s="76"/>
      <c r="F42" s="123">
        <f>+F43+F44+F45</f>
        <v>0</v>
      </c>
      <c r="G42" s="123">
        <f aca="true" t="shared" si="5" ref="G42:U42">+G43+G44+G45</f>
        <v>0</v>
      </c>
      <c r="H42" s="123">
        <f t="shared" si="5"/>
        <v>0</v>
      </c>
      <c r="I42" s="123">
        <f t="shared" si="5"/>
        <v>1329915.107</v>
      </c>
      <c r="J42" s="123">
        <f t="shared" si="5"/>
        <v>30830387.428999998</v>
      </c>
      <c r="K42" s="123">
        <f t="shared" si="5"/>
        <v>345265826.263</v>
      </c>
      <c r="L42" s="123">
        <f t="shared" si="5"/>
        <v>26590987.052</v>
      </c>
      <c r="M42" s="123">
        <f t="shared" si="5"/>
        <v>9505929.852</v>
      </c>
      <c r="N42" s="123">
        <f t="shared" si="5"/>
        <v>30150</v>
      </c>
      <c r="O42" s="123">
        <f t="shared" si="5"/>
        <v>33265231.99</v>
      </c>
      <c r="P42" s="123">
        <f t="shared" si="5"/>
        <v>0</v>
      </c>
      <c r="Q42" s="123">
        <f t="shared" si="5"/>
        <v>180925338.986</v>
      </c>
      <c r="R42" s="123">
        <f t="shared" si="5"/>
        <v>994878.966</v>
      </c>
      <c r="S42" s="123">
        <f t="shared" si="5"/>
        <v>0</v>
      </c>
      <c r="T42" s="123">
        <f t="shared" si="5"/>
        <v>137252</v>
      </c>
      <c r="U42" s="123">
        <f t="shared" si="5"/>
        <v>628875897.645</v>
      </c>
    </row>
    <row r="43" spans="1:21" s="18" customFormat="1" ht="22.5" customHeight="1">
      <c r="A43" s="27"/>
      <c r="B43" s="97" t="s">
        <v>20</v>
      </c>
      <c r="C43" s="76"/>
      <c r="D43" s="89" t="s">
        <v>42</v>
      </c>
      <c r="E43" s="76"/>
      <c r="F43" s="96">
        <v>0</v>
      </c>
      <c r="G43" s="96">
        <v>0</v>
      </c>
      <c r="H43" s="96">
        <v>0</v>
      </c>
      <c r="I43" s="96">
        <v>0</v>
      </c>
      <c r="J43" s="96">
        <v>597290.014</v>
      </c>
      <c r="K43" s="96">
        <v>1019839.38</v>
      </c>
      <c r="L43" s="96">
        <v>11219.056</v>
      </c>
      <c r="M43" s="96">
        <v>89360.766</v>
      </c>
      <c r="N43" s="96">
        <v>30150</v>
      </c>
      <c r="O43" s="96">
        <v>0</v>
      </c>
      <c r="P43" s="96">
        <v>0</v>
      </c>
      <c r="Q43" s="96">
        <v>0</v>
      </c>
      <c r="R43" s="96">
        <v>77212.671</v>
      </c>
      <c r="S43" s="96">
        <v>0</v>
      </c>
      <c r="T43" s="96">
        <v>0</v>
      </c>
      <c r="U43" s="90">
        <v>1825071.887</v>
      </c>
    </row>
    <row r="44" spans="1:21" s="18" customFormat="1" ht="22.5" customHeight="1">
      <c r="A44" s="27"/>
      <c r="B44" s="97" t="s">
        <v>39</v>
      </c>
      <c r="C44" s="76"/>
      <c r="D44" s="89" t="s">
        <v>43</v>
      </c>
      <c r="E44" s="76"/>
      <c r="F44" s="90">
        <v>0</v>
      </c>
      <c r="G44" s="90">
        <v>0</v>
      </c>
      <c r="H44" s="90">
        <v>0</v>
      </c>
      <c r="I44" s="90">
        <v>1329915.107</v>
      </c>
      <c r="J44" s="90">
        <v>30233097.415</v>
      </c>
      <c r="K44" s="90">
        <v>344245986.883</v>
      </c>
      <c r="L44" s="90">
        <v>26579767.996</v>
      </c>
      <c r="M44" s="90">
        <v>9416569.086</v>
      </c>
      <c r="N44" s="90">
        <v>0</v>
      </c>
      <c r="O44" s="90">
        <v>33265231.99</v>
      </c>
      <c r="P44" s="90">
        <v>0</v>
      </c>
      <c r="Q44" s="90">
        <v>180925338.986</v>
      </c>
      <c r="R44" s="90">
        <v>917666.295</v>
      </c>
      <c r="S44" s="90">
        <v>0</v>
      </c>
      <c r="T44" s="90">
        <v>137252</v>
      </c>
      <c r="U44" s="90">
        <v>627050825.758</v>
      </c>
    </row>
    <row r="45" spans="1:21" s="18" customFormat="1" ht="22.5" customHeight="1">
      <c r="A45" s="27"/>
      <c r="B45" s="97" t="s">
        <v>31</v>
      </c>
      <c r="C45" s="76"/>
      <c r="D45" s="89" t="s">
        <v>101</v>
      </c>
      <c r="E45" s="76"/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</row>
    <row r="46" spans="1:21" s="18" customFormat="1" ht="22.5" customHeight="1">
      <c r="A46" s="27"/>
      <c r="B46" s="88" t="s">
        <v>16</v>
      </c>
      <c r="C46" s="76"/>
      <c r="D46" s="89" t="s">
        <v>40</v>
      </c>
      <c r="E46" s="76"/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3640635.522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3640635.522</v>
      </c>
    </row>
    <row r="47" spans="1:21" s="18" customFormat="1" ht="22.5" customHeight="1">
      <c r="A47" s="27"/>
      <c r="B47" s="88" t="s">
        <v>17</v>
      </c>
      <c r="C47" s="76"/>
      <c r="D47" s="89" t="s">
        <v>18</v>
      </c>
      <c r="E47" s="76"/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253452376.719</v>
      </c>
      <c r="R47" s="90">
        <v>0</v>
      </c>
      <c r="S47" s="90">
        <v>0</v>
      </c>
      <c r="T47" s="90">
        <v>0</v>
      </c>
      <c r="U47" s="90">
        <v>253452376.719</v>
      </c>
    </row>
    <row r="48" spans="1:21" s="18" customFormat="1" ht="22.5" customHeight="1">
      <c r="A48" s="27"/>
      <c r="B48" s="88" t="s">
        <v>78</v>
      </c>
      <c r="C48" s="76"/>
      <c r="D48" s="89" t="s">
        <v>41</v>
      </c>
      <c r="E48" s="76"/>
      <c r="F48" s="90">
        <v>61969.622</v>
      </c>
      <c r="G48" s="90">
        <v>104048.228</v>
      </c>
      <c r="H48" s="90">
        <v>90649.578</v>
      </c>
      <c r="I48" s="90">
        <v>2034515.5</v>
      </c>
      <c r="J48" s="90">
        <v>22268674.75</v>
      </c>
      <c r="K48" s="90">
        <v>109225141.105</v>
      </c>
      <c r="L48" s="90">
        <v>5774487.13</v>
      </c>
      <c r="M48" s="90">
        <v>3135832.367</v>
      </c>
      <c r="N48" s="90">
        <v>38105.034</v>
      </c>
      <c r="O48" s="90">
        <v>11573958.963</v>
      </c>
      <c r="P48" s="90">
        <v>1033662.423</v>
      </c>
      <c r="Q48" s="90">
        <v>20002525.145</v>
      </c>
      <c r="R48" s="90">
        <v>682096.867</v>
      </c>
      <c r="S48" s="90">
        <v>64677</v>
      </c>
      <c r="T48" s="90">
        <v>922458</v>
      </c>
      <c r="U48" s="90">
        <v>177012801.71200007</v>
      </c>
    </row>
    <row r="49" spans="1:21" s="18" customFormat="1" ht="22.5" customHeight="1">
      <c r="A49" s="27"/>
      <c r="B49" s="98" t="s">
        <v>79</v>
      </c>
      <c r="C49" s="99"/>
      <c r="D49" s="100" t="s">
        <v>19</v>
      </c>
      <c r="E49" s="76"/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10</v>
      </c>
      <c r="T49" s="101">
        <v>0</v>
      </c>
      <c r="U49" s="101">
        <v>10</v>
      </c>
    </row>
    <row r="50" spans="2:21" ht="25.5" customHeight="1">
      <c r="B50" s="75"/>
      <c r="C50" s="75"/>
      <c r="D50" s="75"/>
      <c r="E50" s="75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9"/>
    </row>
    <row r="51" spans="6:21" ht="18" customHeight="1" hidden="1">
      <c r="F51" s="11">
        <f>+F9-F25</f>
        <v>689900.912000001</v>
      </c>
      <c r="G51" s="11">
        <f aca="true" t="shared" si="6" ref="G51:U51">+G9-G25</f>
        <v>169910.1009999998</v>
      </c>
      <c r="H51" s="11">
        <f t="shared" si="6"/>
        <v>480670.0640000012</v>
      </c>
      <c r="I51" s="11">
        <f t="shared" si="6"/>
        <v>435446.63700000197</v>
      </c>
      <c r="J51" s="11">
        <f t="shared" si="6"/>
        <v>31907872.747999996</v>
      </c>
      <c r="K51" s="11">
        <f t="shared" si="6"/>
        <v>-137673963.90000004</v>
      </c>
      <c r="L51" s="11">
        <f t="shared" si="6"/>
        <v>-12863554.904</v>
      </c>
      <c r="M51" s="11">
        <f t="shared" si="6"/>
        <v>1537133.795</v>
      </c>
      <c r="N51" s="11">
        <f t="shared" si="6"/>
        <v>-1571096.0050000001</v>
      </c>
      <c r="O51" s="11">
        <f t="shared" si="6"/>
        <v>30910324.916</v>
      </c>
      <c r="P51" s="11">
        <f t="shared" si="6"/>
        <v>572355.0029999986</v>
      </c>
      <c r="Q51" s="11">
        <f>+Q9-Q25</f>
        <v>5853680.716999948</v>
      </c>
      <c r="R51" s="11">
        <f t="shared" si="6"/>
        <v>125033.74000000022</v>
      </c>
      <c r="S51" s="11">
        <f t="shared" si="6"/>
        <v>287531</v>
      </c>
      <c r="T51" s="11">
        <f t="shared" si="6"/>
        <v>174122</v>
      </c>
      <c r="U51" s="4">
        <f t="shared" si="6"/>
        <v>-78964633.17599988</v>
      </c>
    </row>
    <row r="52" spans="6:21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</row>
    <row r="53" spans="6:21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</row>
    <row r="54" spans="6:21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</row>
    <row r="55" spans="6:21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</row>
    <row r="56" spans="6:21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</row>
    <row r="57" spans="6:21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</row>
    <row r="58" spans="6:21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</row>
    <row r="59" spans="6:21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</row>
    <row r="60" spans="6:21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</row>
    <row r="61" spans="6:21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</row>
    <row r="62" spans="6:21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</row>
    <row r="63" spans="6:21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</row>
    <row r="64" spans="6:21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</row>
    <row r="65" spans="6:21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</row>
    <row r="66" spans="6:21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</row>
    <row r="67" spans="6:21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</row>
    <row r="68" spans="6:21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</row>
    <row r="69" spans="6:21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</row>
    <row r="70" spans="6:21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</row>
    <row r="71" spans="6:21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</row>
    <row r="72" spans="6:21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</row>
    <row r="73" spans="6:21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</row>
    <row r="74" spans="6:21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</row>
    <row r="75" spans="6:21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</row>
    <row r="76" spans="6:21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</row>
    <row r="77" spans="6:21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</row>
    <row r="78" spans="6:21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</row>
    <row r="79" spans="6:21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Q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32" sqref="Q32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40.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20.75390625" style="16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36"/>
      <c r="K2" s="36" t="s">
        <v>106</v>
      </c>
      <c r="L2" s="36"/>
      <c r="M2" s="36"/>
      <c r="N2" s="36"/>
      <c r="O2" s="43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126" t="s">
        <v>102</v>
      </c>
      <c r="L3" s="126"/>
      <c r="M3" s="126"/>
      <c r="N3" s="37"/>
      <c r="O3" s="37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8"/>
      <c r="S5" s="20"/>
      <c r="T5" s="20"/>
      <c r="U5" s="20"/>
      <c r="V5" s="16"/>
      <c r="W5" s="16"/>
      <c r="X5" s="16"/>
      <c r="Y5" s="16"/>
      <c r="Z5" s="16"/>
    </row>
    <row r="6" spans="2:20" s="16" customFormat="1" ht="18" customHeight="1">
      <c r="B6" s="3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1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4290880908</v>
      </c>
      <c r="G9" s="49">
        <f t="shared" si="0"/>
        <v>1883861764</v>
      </c>
      <c r="H9" s="49">
        <f t="shared" si="0"/>
        <v>5292558748</v>
      </c>
      <c r="I9" s="49">
        <f>SUM(I11,I12,I13,I14,I19,I20,I21,I22,I23,I24,I10)</f>
        <v>9712213410</v>
      </c>
      <c r="J9" s="49">
        <f t="shared" si="0"/>
        <v>96068279571</v>
      </c>
      <c r="K9" s="49">
        <f t="shared" si="0"/>
        <v>382008373053</v>
      </c>
      <c r="L9" s="49">
        <f t="shared" si="0"/>
        <v>23920572633</v>
      </c>
      <c r="M9" s="49">
        <f t="shared" si="0"/>
        <v>17504472486</v>
      </c>
      <c r="N9" s="49">
        <f t="shared" si="0"/>
        <v>1086712971</v>
      </c>
      <c r="O9" s="49">
        <f t="shared" si="0"/>
        <v>79567392330</v>
      </c>
      <c r="P9" s="49">
        <f t="shared" si="0"/>
        <v>12173208968</v>
      </c>
      <c r="Q9" s="49">
        <f>SUM(Q11,Q12,Q13,Q14,Q19,Q20,Q21,Q22,Q23,Q24,Q10)</f>
        <v>467613767970</v>
      </c>
      <c r="R9" s="49">
        <f t="shared" si="0"/>
        <v>9798856016</v>
      </c>
      <c r="S9" s="49">
        <f>SUM(S11,S12,S13,S14,S19,S20,S21,S22,S23,S24,S10)</f>
        <v>1289884000</v>
      </c>
      <c r="T9" s="49">
        <f t="shared" si="0"/>
        <v>6819038000</v>
      </c>
      <c r="U9" s="49">
        <f>SUM(U11,U12,U13,U14,U19,U20,U21,U22,U24,U10,U23)</f>
        <v>1119030072828</v>
      </c>
      <c r="V9" s="50"/>
      <c r="W9" s="68">
        <f>SUM(W11,W10,W12,W13,W14,W19,W20,W21,W22,W24,W23)</f>
        <v>1110921150828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18" customFormat="1" ht="22.5" customHeight="1">
      <c r="A10" s="27"/>
      <c r="B10" s="25" t="s">
        <v>37</v>
      </c>
      <c r="D10" s="26" t="s">
        <v>14</v>
      </c>
      <c r="F10" s="12">
        <v>18034968</v>
      </c>
      <c r="G10" s="12">
        <v>5058997</v>
      </c>
      <c r="H10" s="12">
        <v>68409414</v>
      </c>
      <c r="I10" s="12">
        <v>104518030</v>
      </c>
      <c r="J10" s="12">
        <v>112307555</v>
      </c>
      <c r="K10" s="12">
        <v>972587431</v>
      </c>
      <c r="L10" s="12">
        <v>62134786</v>
      </c>
      <c r="M10" s="12">
        <v>43600671</v>
      </c>
      <c r="N10" s="12">
        <v>30206265</v>
      </c>
      <c r="O10" s="12">
        <v>46638154</v>
      </c>
      <c r="P10" s="12">
        <v>164807484</v>
      </c>
      <c r="Q10" s="12">
        <v>10608493</v>
      </c>
      <c r="R10" s="12">
        <v>103502720</v>
      </c>
      <c r="S10" s="12"/>
      <c r="T10" s="12">
        <v>5708000</v>
      </c>
      <c r="U10" s="12">
        <f>SUM(F10:T10)</f>
        <v>1748122968</v>
      </c>
      <c r="V10" s="28"/>
      <c r="W10" s="5">
        <f>+U10-T10-S10</f>
        <v>1742414968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881423</v>
      </c>
      <c r="G11" s="12">
        <v>408780</v>
      </c>
      <c r="H11" s="12">
        <v>4136174</v>
      </c>
      <c r="I11" s="12">
        <v>12777321</v>
      </c>
      <c r="J11" s="12">
        <v>6892381</v>
      </c>
      <c r="K11" s="12">
        <v>65976463</v>
      </c>
      <c r="L11" s="12">
        <v>4170518</v>
      </c>
      <c r="M11" s="12">
        <v>3312525</v>
      </c>
      <c r="N11" s="12">
        <v>1134576</v>
      </c>
      <c r="O11" s="12">
        <v>1731871</v>
      </c>
      <c r="P11" s="12">
        <v>9193068</v>
      </c>
      <c r="Q11" s="12"/>
      <c r="R11" s="12">
        <v>3085969</v>
      </c>
      <c r="S11" s="12">
        <v>1274000</v>
      </c>
      <c r="T11" s="12"/>
      <c r="U11" s="12">
        <f>SUM(F11:T11)</f>
        <v>114975069</v>
      </c>
      <c r="V11" s="28"/>
      <c r="W11" s="67">
        <f>+U11-T11-S11</f>
        <v>113701069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30000</v>
      </c>
      <c r="J12" s="12">
        <v>1461824413</v>
      </c>
      <c r="K12" s="12">
        <v>4894194694</v>
      </c>
      <c r="L12" s="12">
        <v>0</v>
      </c>
      <c r="M12" s="12"/>
      <c r="N12" s="12"/>
      <c r="O12" s="12"/>
      <c r="P12" s="12"/>
      <c r="Q12" s="12">
        <v>21650548097</v>
      </c>
      <c r="R12" s="12">
        <v>17773607</v>
      </c>
      <c r="S12" s="12">
        <v>187937000</v>
      </c>
      <c r="T12" s="12"/>
      <c r="U12" s="12">
        <f>SUM(F12:T12)</f>
        <v>28212307811</v>
      </c>
      <c r="V12" s="28"/>
      <c r="W12" s="67">
        <f>+U12-T12-S12</f>
        <v>28024370811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99242559</v>
      </c>
      <c r="G13" s="12">
        <v>43987229</v>
      </c>
      <c r="H13" s="12">
        <v>198732346</v>
      </c>
      <c r="I13" s="12">
        <v>193425080</v>
      </c>
      <c r="J13" s="12">
        <v>752631451</v>
      </c>
      <c r="K13" s="12">
        <v>5044424048</v>
      </c>
      <c r="L13" s="12">
        <v>329959025</v>
      </c>
      <c r="M13" s="12">
        <v>166328442</v>
      </c>
      <c r="N13" s="12">
        <v>90474322</v>
      </c>
      <c r="O13" s="12">
        <v>255107744</v>
      </c>
      <c r="P13" s="12">
        <v>327947760</v>
      </c>
      <c r="Q13" s="12">
        <v>19722964063</v>
      </c>
      <c r="R13" s="12">
        <v>297227615</v>
      </c>
      <c r="S13" s="12">
        <v>27957000</v>
      </c>
      <c r="T13" s="12">
        <v>74893000</v>
      </c>
      <c r="U13" s="12">
        <f>SUM(F13:T13)</f>
        <v>27625301684</v>
      </c>
      <c r="V13" s="28"/>
      <c r="W13" s="67">
        <f aca="true" t="shared" si="1" ref="W13:W49">+U13-T13-S13</f>
        <v>27522451684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2" ref="F14:R14">SUM(F15,F18)</f>
        <v>3630207000</v>
      </c>
      <c r="G14" s="12">
        <f t="shared" si="2"/>
        <v>1685127000</v>
      </c>
      <c r="H14" s="12">
        <f t="shared" si="2"/>
        <v>4724810000</v>
      </c>
      <c r="I14" s="12">
        <f t="shared" si="2"/>
        <v>7028235000</v>
      </c>
      <c r="J14" s="12">
        <f t="shared" si="2"/>
        <v>67111462592</v>
      </c>
      <c r="K14" s="12">
        <f>SUM(K15,K18)</f>
        <v>339080752123</v>
      </c>
      <c r="L14" s="12">
        <f t="shared" si="2"/>
        <v>18696356471</v>
      </c>
      <c r="M14" s="12">
        <f t="shared" si="2"/>
        <v>12930895439</v>
      </c>
      <c r="N14" s="12">
        <f t="shared" si="2"/>
        <v>856220000</v>
      </c>
      <c r="O14" s="12">
        <f>SUM(O15,O18)</f>
        <v>71628966375</v>
      </c>
      <c r="P14" s="12">
        <f>SUM(P15,P18)</f>
        <v>9819124588</v>
      </c>
      <c r="Q14" s="12">
        <f>SUM(Q15,Q18)</f>
        <v>135259525000</v>
      </c>
      <c r="R14" s="12">
        <f t="shared" si="2"/>
        <v>8083201000</v>
      </c>
      <c r="S14" s="12">
        <f>SUM(S15,S18)</f>
        <v>917000000</v>
      </c>
      <c r="T14" s="12">
        <f>SUM(T15,T18)</f>
        <v>6727059000</v>
      </c>
      <c r="U14" s="12">
        <f>SUM(U15,U18)</f>
        <v>688178941588</v>
      </c>
      <c r="V14" s="28"/>
      <c r="W14" s="5">
        <f>+U14-T14-S14</f>
        <v>680534882588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3" ref="F15:R15">SUM(F16:F17)</f>
        <v>3630207000</v>
      </c>
      <c r="G15" s="12">
        <f t="shared" si="3"/>
        <v>1685127000</v>
      </c>
      <c r="H15" s="12">
        <f t="shared" si="3"/>
        <v>4724810000</v>
      </c>
      <c r="I15" s="12">
        <f t="shared" si="3"/>
        <v>7028235000</v>
      </c>
      <c r="J15" s="12">
        <f t="shared" si="3"/>
        <v>67111462592</v>
      </c>
      <c r="K15" s="12">
        <f>SUM(K16:K17)</f>
        <v>339080752123</v>
      </c>
      <c r="L15" s="12">
        <f t="shared" si="3"/>
        <v>18696356471</v>
      </c>
      <c r="M15" s="12">
        <f t="shared" si="3"/>
        <v>12930895439</v>
      </c>
      <c r="N15" s="12">
        <f t="shared" si="3"/>
        <v>856220000</v>
      </c>
      <c r="O15" s="12">
        <f t="shared" si="3"/>
        <v>71628966375</v>
      </c>
      <c r="P15" s="12">
        <f>SUM(P16:P17)</f>
        <v>9447298000</v>
      </c>
      <c r="Q15" s="12">
        <f>SUM(Q16:Q17)</f>
        <v>135259525000</v>
      </c>
      <c r="R15" s="12">
        <f t="shared" si="3"/>
        <v>8083201000</v>
      </c>
      <c r="S15" s="12">
        <f>SUM(S16:S17)</f>
        <v>917000000</v>
      </c>
      <c r="T15" s="12">
        <f>SUM(T16:T17)</f>
        <v>6727059000</v>
      </c>
      <c r="U15" s="12">
        <f>SUM(U16:U17)</f>
        <v>687807115000</v>
      </c>
      <c r="V15" s="28"/>
      <c r="W15" s="5">
        <f t="shared" si="1"/>
        <v>680163056000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3553563000</v>
      </c>
      <c r="G16" s="12">
        <v>1552114000</v>
      </c>
      <c r="H16" s="12">
        <v>4551000000</v>
      </c>
      <c r="I16" s="12">
        <v>5180000000</v>
      </c>
      <c r="J16" s="12">
        <v>8270000000</v>
      </c>
      <c r="K16" s="12">
        <v>54832079000</v>
      </c>
      <c r="L16" s="12">
        <v>3679181000</v>
      </c>
      <c r="M16" s="12">
        <v>3050000000</v>
      </c>
      <c r="N16" s="12">
        <v>830095000</v>
      </c>
      <c r="O16" s="12">
        <v>3825000000</v>
      </c>
      <c r="P16" s="12">
        <v>7625399000</v>
      </c>
      <c r="Q16" s="12">
        <v>6202525000</v>
      </c>
      <c r="R16" s="12">
        <v>6903000000</v>
      </c>
      <c r="S16" s="12">
        <v>917000000</v>
      </c>
      <c r="T16" s="12">
        <v>4327000000</v>
      </c>
      <c r="U16" s="12">
        <f>SUM(F16:T16)</f>
        <v>115297956000</v>
      </c>
      <c r="V16" s="28"/>
      <c r="W16" s="67">
        <f t="shared" si="1"/>
        <v>110053956000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76644000</v>
      </c>
      <c r="G17" s="12">
        <v>133013000</v>
      </c>
      <c r="H17" s="12">
        <v>173810000</v>
      </c>
      <c r="I17" s="12">
        <v>1848235000</v>
      </c>
      <c r="J17" s="12">
        <v>58841462592</v>
      </c>
      <c r="K17" s="12">
        <v>284248673123</v>
      </c>
      <c r="L17" s="12">
        <v>15017175471</v>
      </c>
      <c r="M17" s="12">
        <v>9880895439</v>
      </c>
      <c r="N17" s="12">
        <v>26125000</v>
      </c>
      <c r="O17" s="12">
        <v>67803966375</v>
      </c>
      <c r="P17" s="12">
        <v>1821899000</v>
      </c>
      <c r="Q17" s="12">
        <v>129057000000</v>
      </c>
      <c r="R17" s="12">
        <v>1180201000</v>
      </c>
      <c r="S17" s="12"/>
      <c r="T17" s="12">
        <v>2400059000</v>
      </c>
      <c r="U17" s="12">
        <f aca="true" t="shared" si="4" ref="U17:U24">SUM(F17:T17)</f>
        <v>572509159000</v>
      </c>
      <c r="V17" s="28"/>
      <c r="W17" s="67">
        <f>+U17-T17-S17</f>
        <v>570109100000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371826588</v>
      </c>
      <c r="Q18" s="12"/>
      <c r="R18" s="12"/>
      <c r="S18" s="12"/>
      <c r="T18" s="12"/>
      <c r="U18" s="12">
        <f t="shared" si="4"/>
        <v>371826588</v>
      </c>
      <c r="V18" s="28"/>
      <c r="W18" s="67">
        <f t="shared" si="1"/>
        <v>371826588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>
        <v>0</v>
      </c>
      <c r="J19" s="12"/>
      <c r="K19" s="12">
        <v>0</v>
      </c>
      <c r="L19" s="12">
        <v>0</v>
      </c>
      <c r="M19" s="12">
        <v>0</v>
      </c>
      <c r="N19" s="12"/>
      <c r="O19" s="12">
        <v>0</v>
      </c>
      <c r="P19" s="12">
        <v>0</v>
      </c>
      <c r="Q19" s="12"/>
      <c r="R19" s="12">
        <v>0</v>
      </c>
      <c r="S19" s="12"/>
      <c r="T19" s="12">
        <v>11378000</v>
      </c>
      <c r="U19" s="12">
        <f t="shared" si="4"/>
        <v>11378000</v>
      </c>
      <c r="V19" s="28"/>
      <c r="W19" s="5">
        <f t="shared" si="1"/>
        <v>0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8"/>
      <c r="W20" s="5">
        <f t="shared" si="1"/>
        <v>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249588720</v>
      </c>
      <c r="G21" s="12">
        <v>82111792</v>
      </c>
      <c r="H21" s="12">
        <v>250328548</v>
      </c>
      <c r="I21" s="12">
        <v>254921462</v>
      </c>
      <c r="J21" s="12">
        <v>394363277</v>
      </c>
      <c r="K21" s="12">
        <v>5221244315</v>
      </c>
      <c r="L21" s="12">
        <v>217581222</v>
      </c>
      <c r="M21" s="12">
        <v>821929306</v>
      </c>
      <c r="N21" s="12">
        <v>96696360</v>
      </c>
      <c r="O21" s="12">
        <v>52915212</v>
      </c>
      <c r="P21" s="12">
        <v>531994520</v>
      </c>
      <c r="Q21" s="12">
        <v>109312544</v>
      </c>
      <c r="R21" s="12">
        <v>379824295</v>
      </c>
      <c r="S21" s="12">
        <v>25427000</v>
      </c>
      <c r="T21" s="12"/>
      <c r="U21" s="12">
        <f t="shared" si="4"/>
        <v>8688238573</v>
      </c>
      <c r="V21" s="28"/>
      <c r="W21" s="67">
        <f t="shared" si="1"/>
        <v>8662811573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0</v>
      </c>
      <c r="J22" s="12"/>
      <c r="K22" s="12"/>
      <c r="L22" s="12"/>
      <c r="M22" s="12"/>
      <c r="N22" s="12">
        <v>0</v>
      </c>
      <c r="O22" s="12"/>
      <c r="P22" s="12"/>
      <c r="Q22" s="12">
        <v>225599057139</v>
      </c>
      <c r="R22" s="12"/>
      <c r="S22" s="12"/>
      <c r="T22" s="12"/>
      <c r="U22" s="12">
        <f t="shared" si="4"/>
        <v>225599057139</v>
      </c>
      <c r="V22" s="28"/>
      <c r="W22" s="67">
        <f>+U22-T22-S22</f>
        <v>225599057139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8"/>
      <c r="W23" s="5">
        <f t="shared" si="1"/>
        <v>0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292926238</v>
      </c>
      <c r="G24" s="12">
        <v>67167966</v>
      </c>
      <c r="H24" s="12">
        <v>46142266</v>
      </c>
      <c r="I24" s="12">
        <v>2118306517</v>
      </c>
      <c r="J24" s="12">
        <v>26228797902</v>
      </c>
      <c r="K24" s="12">
        <v>26729193979</v>
      </c>
      <c r="L24" s="12">
        <v>4610370611</v>
      </c>
      <c r="M24" s="12">
        <v>3538406103</v>
      </c>
      <c r="N24" s="12">
        <v>11981448</v>
      </c>
      <c r="O24" s="12">
        <v>7582032974</v>
      </c>
      <c r="P24" s="12">
        <v>1320141548</v>
      </c>
      <c r="Q24" s="12">
        <v>65261752634</v>
      </c>
      <c r="R24" s="12">
        <v>914240810</v>
      </c>
      <c r="S24" s="12">
        <v>130289000</v>
      </c>
      <c r="T24" s="12"/>
      <c r="U24" s="12">
        <f t="shared" si="4"/>
        <v>138851749996</v>
      </c>
      <c r="V24" s="28"/>
      <c r="W24" s="67">
        <f t="shared" si="1"/>
        <v>138721460996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52" customFormat="1" ht="24.75" customHeight="1">
      <c r="A25" s="44"/>
      <c r="B25" s="53"/>
      <c r="C25" s="46"/>
      <c r="D25" s="47" t="s">
        <v>6</v>
      </c>
      <c r="E25" s="48"/>
      <c r="F25" s="69">
        <f>SUM(F26,F27,F28,F29,F30,F31,F32,F41,F42,F46,F47,F48,F49)</f>
        <v>3600979996</v>
      </c>
      <c r="G25" s="69">
        <f aca="true" t="shared" si="5" ref="G25:T25">SUM(G26,G27,G28,G29,G30,G31,G32,G41,G42,G46,G47,G48,G49)</f>
        <v>1713951663</v>
      </c>
      <c r="H25" s="69">
        <f t="shared" si="5"/>
        <v>4811888684</v>
      </c>
      <c r="I25" s="69">
        <f t="shared" si="5"/>
        <v>9276766773</v>
      </c>
      <c r="J25" s="69">
        <f t="shared" si="5"/>
        <v>64160406823</v>
      </c>
      <c r="K25" s="69">
        <f t="shared" si="5"/>
        <v>519682336953</v>
      </c>
      <c r="L25" s="69">
        <f t="shared" si="5"/>
        <v>36784127537</v>
      </c>
      <c r="M25" s="69">
        <f t="shared" si="5"/>
        <v>15967338691</v>
      </c>
      <c r="N25" s="69">
        <f t="shared" si="5"/>
        <v>2657808976</v>
      </c>
      <c r="O25" s="69">
        <f t="shared" si="5"/>
        <v>48657067414</v>
      </c>
      <c r="P25" s="69">
        <f t="shared" si="5"/>
        <v>11600853965</v>
      </c>
      <c r="Q25" s="69">
        <f t="shared" si="5"/>
        <v>461760087253</v>
      </c>
      <c r="R25" s="69">
        <f t="shared" si="5"/>
        <v>9673822276</v>
      </c>
      <c r="S25" s="49">
        <f t="shared" si="5"/>
        <v>1002353000</v>
      </c>
      <c r="T25" s="49">
        <f t="shared" si="5"/>
        <v>6644916000</v>
      </c>
      <c r="U25" s="49">
        <f>SUM(U26,U27,U28,U29,U30,U31,U32,U41,U42,U46,U47,U48,U49)</f>
        <v>1197994706004</v>
      </c>
      <c r="V25" s="51"/>
      <c r="W25" s="68">
        <f>SUM(W26,W27,W28,W29,W30,W31,W32,W41,W42,W46,W47,W48,W49)</f>
        <v>1190347437004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18" customFormat="1" ht="22.5" customHeight="1">
      <c r="A26" s="27"/>
      <c r="B26" s="25" t="s">
        <v>7</v>
      </c>
      <c r="D26" s="26" t="s">
        <v>8</v>
      </c>
      <c r="F26" s="12">
        <v>3209009187</v>
      </c>
      <c r="G26" s="12">
        <v>1473621172</v>
      </c>
      <c r="H26" s="12">
        <v>4189672422</v>
      </c>
      <c r="I26" s="12">
        <v>5563924891</v>
      </c>
      <c r="J26" s="12">
        <v>8358846622</v>
      </c>
      <c r="K26" s="12">
        <v>56033424682</v>
      </c>
      <c r="L26" s="12">
        <v>4183473779</v>
      </c>
      <c r="M26" s="12">
        <v>3128307580</v>
      </c>
      <c r="N26" s="12">
        <v>2459659380</v>
      </c>
      <c r="O26" s="12">
        <v>3292434277</v>
      </c>
      <c r="P26" s="12">
        <v>8255907535</v>
      </c>
      <c r="Q26" s="12">
        <v>6242141017</v>
      </c>
      <c r="R26" s="12">
        <v>7266603575</v>
      </c>
      <c r="S26" s="12">
        <v>849873000</v>
      </c>
      <c r="T26" s="12">
        <v>4469010000</v>
      </c>
      <c r="U26" s="12">
        <f aca="true" t="shared" si="6" ref="U26:U31">SUM(F26:T26)</f>
        <v>118975909119</v>
      </c>
      <c r="V26" s="28"/>
      <c r="W26" s="67">
        <f t="shared" si="1"/>
        <v>113657026119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92478457</v>
      </c>
      <c r="G27" s="12">
        <v>73984024</v>
      </c>
      <c r="H27" s="12">
        <v>147924435</v>
      </c>
      <c r="I27" s="12">
        <v>227206641</v>
      </c>
      <c r="J27" s="12">
        <v>471274282</v>
      </c>
      <c r="K27" s="12">
        <v>3318363507</v>
      </c>
      <c r="L27" s="12">
        <v>214649335</v>
      </c>
      <c r="M27" s="12">
        <v>104811241</v>
      </c>
      <c r="N27" s="12">
        <v>74946995</v>
      </c>
      <c r="O27" s="12">
        <v>429800203</v>
      </c>
      <c r="P27" s="12">
        <v>1666941556</v>
      </c>
      <c r="Q27" s="12">
        <v>514309062</v>
      </c>
      <c r="R27" s="12">
        <v>489495175</v>
      </c>
      <c r="S27" s="12">
        <v>57553000</v>
      </c>
      <c r="T27" s="12">
        <v>1077519000</v>
      </c>
      <c r="U27" s="12">
        <f t="shared" si="6"/>
        <v>8961256913</v>
      </c>
      <c r="V27" s="28"/>
      <c r="W27" s="67">
        <f t="shared" si="1"/>
        <v>7826184913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145025512</v>
      </c>
      <c r="G28" s="12">
        <v>40819129</v>
      </c>
      <c r="H28" s="12">
        <v>287948261</v>
      </c>
      <c r="I28" s="12">
        <v>121204634</v>
      </c>
      <c r="J28" s="12">
        <v>184789151</v>
      </c>
      <c r="K28" s="12">
        <v>1830981363</v>
      </c>
      <c r="L28" s="12">
        <v>20508741</v>
      </c>
      <c r="M28" s="12">
        <v>91819651</v>
      </c>
      <c r="N28" s="12">
        <v>52306666</v>
      </c>
      <c r="O28" s="12">
        <v>47622509</v>
      </c>
      <c r="P28" s="12">
        <v>426245946</v>
      </c>
      <c r="Q28" s="12">
        <v>18296666</v>
      </c>
      <c r="R28" s="12">
        <v>46250124</v>
      </c>
      <c r="S28" s="12"/>
      <c r="T28" s="12"/>
      <c r="U28" s="12">
        <f t="shared" si="6"/>
        <v>3313818353</v>
      </c>
      <c r="V28" s="28"/>
      <c r="W28" s="67">
        <f t="shared" si="1"/>
        <v>3313818353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75129960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252647150</v>
      </c>
      <c r="R29" s="12">
        <v>144558000</v>
      </c>
      <c r="S29" s="12"/>
      <c r="T29" s="12"/>
      <c r="U29" s="12">
        <f t="shared" si="6"/>
        <v>472335110</v>
      </c>
      <c r="V29" s="28"/>
      <c r="W29" s="67">
        <f t="shared" si="1"/>
        <v>472335110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28551000</v>
      </c>
      <c r="T30" s="12">
        <v>37664000</v>
      </c>
      <c r="U30" s="12">
        <f t="shared" si="6"/>
        <v>66215000</v>
      </c>
      <c r="V30" s="28"/>
      <c r="W30" s="5">
        <f t="shared" si="1"/>
        <v>0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/>
      <c r="J31" s="12">
        <v>2026370401</v>
      </c>
      <c r="K31" s="12">
        <v>257002806</v>
      </c>
      <c r="L31" s="12"/>
      <c r="M31" s="12"/>
      <c r="N31" s="12"/>
      <c r="O31" s="12">
        <v>37612136</v>
      </c>
      <c r="P31" s="12"/>
      <c r="Q31" s="12">
        <v>346724234</v>
      </c>
      <c r="R31" s="12"/>
      <c r="S31" s="12"/>
      <c r="T31" s="12"/>
      <c r="U31" s="12">
        <f t="shared" si="6"/>
        <v>2667709577</v>
      </c>
      <c r="V31" s="28"/>
      <c r="W31" s="67">
        <f t="shared" si="1"/>
        <v>2667709577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7" ref="F32:T32">SUM(F33:F39)</f>
        <v>17367258</v>
      </c>
      <c r="G32" s="12">
        <f t="shared" si="7"/>
        <v>21479110</v>
      </c>
      <c r="H32" s="12">
        <f t="shared" si="7"/>
        <v>95693988</v>
      </c>
      <c r="I32" s="12">
        <f t="shared" si="7"/>
        <v>0</v>
      </c>
      <c r="J32" s="12">
        <f t="shared" si="7"/>
        <v>20064188</v>
      </c>
      <c r="K32" s="12">
        <f t="shared" si="7"/>
        <v>110961705</v>
      </c>
      <c r="L32" s="12">
        <f t="shared" si="7"/>
        <v>21500</v>
      </c>
      <c r="M32" s="12">
        <f t="shared" si="7"/>
        <v>638000</v>
      </c>
      <c r="N32" s="12">
        <f t="shared" si="7"/>
        <v>2640901</v>
      </c>
      <c r="O32" s="12">
        <f t="shared" si="7"/>
        <v>10407336</v>
      </c>
      <c r="P32" s="12">
        <f t="shared" si="7"/>
        <v>218096505</v>
      </c>
      <c r="Q32" s="12">
        <f t="shared" si="7"/>
        <v>5728274</v>
      </c>
      <c r="R32" s="12">
        <f t="shared" si="7"/>
        <v>49939569</v>
      </c>
      <c r="S32" s="12">
        <f t="shared" si="7"/>
        <v>1689000</v>
      </c>
      <c r="T32" s="12">
        <f t="shared" si="7"/>
        <v>1013000</v>
      </c>
      <c r="U32" s="12">
        <f>SUM(U33:U40)</f>
        <v>555740334</v>
      </c>
      <c r="V32" s="7"/>
      <c r="W32" s="5">
        <f t="shared" si="1"/>
        <v>553038334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8"/>
      <c r="W33" s="5">
        <f t="shared" si="1"/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>
        <v>0</v>
      </c>
      <c r="I34" s="12"/>
      <c r="J34" s="12"/>
      <c r="K34" s="12">
        <v>0</v>
      </c>
      <c r="L34" s="12"/>
      <c r="M34" s="12"/>
      <c r="N34" s="12"/>
      <c r="O34" s="12">
        <v>0</v>
      </c>
      <c r="P34" s="12"/>
      <c r="Q34" s="12"/>
      <c r="R34" s="12"/>
      <c r="S34" s="12"/>
      <c r="T34" s="12"/>
      <c r="U34" s="12">
        <f t="shared" si="8"/>
        <v>0</v>
      </c>
      <c r="V34" s="28"/>
      <c r="W34" s="5">
        <f t="shared" si="1"/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>
        <v>0</v>
      </c>
      <c r="J35" s="12"/>
      <c r="K35" s="12">
        <v>0</v>
      </c>
      <c r="L35" s="12">
        <v>0</v>
      </c>
      <c r="M35" s="12">
        <v>0</v>
      </c>
      <c r="N35" s="12"/>
      <c r="O35" s="12">
        <v>0</v>
      </c>
      <c r="P35" s="12">
        <v>0</v>
      </c>
      <c r="Q35" s="12"/>
      <c r="R35" s="12">
        <v>0</v>
      </c>
      <c r="S35" s="12"/>
      <c r="T35" s="12"/>
      <c r="U35" s="12">
        <f t="shared" si="8"/>
        <v>0</v>
      </c>
      <c r="V35" s="28"/>
      <c r="W35" s="67">
        <f t="shared" si="1"/>
        <v>0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>
        <v>478017</v>
      </c>
      <c r="H36" s="12"/>
      <c r="I36" s="12"/>
      <c r="J36" s="12"/>
      <c r="K36" s="12">
        <v>999422</v>
      </c>
      <c r="L36" s="12"/>
      <c r="M36" s="12">
        <v>595000</v>
      </c>
      <c r="N36" s="12"/>
      <c r="O36" s="12">
        <v>0</v>
      </c>
      <c r="P36" s="12"/>
      <c r="Q36" s="12"/>
      <c r="R36" s="12"/>
      <c r="S36" s="12"/>
      <c r="T36" s="12">
        <v>1013000</v>
      </c>
      <c r="U36" s="12">
        <f t="shared" si="8"/>
        <v>3085439</v>
      </c>
      <c r="V36" s="28"/>
      <c r="W36" s="67">
        <f t="shared" si="1"/>
        <v>2072439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>
        <v>20555666</v>
      </c>
      <c r="H37" s="12"/>
      <c r="I37" s="12"/>
      <c r="J37" s="12"/>
      <c r="K37" s="12">
        <v>109962283</v>
      </c>
      <c r="L37" s="12"/>
      <c r="M37" s="12">
        <v>0</v>
      </c>
      <c r="N37" s="12"/>
      <c r="O37" s="12"/>
      <c r="P37" s="12">
        <v>1626902</v>
      </c>
      <c r="Q37" s="12"/>
      <c r="R37" s="12"/>
      <c r="S37" s="12">
        <v>1689000</v>
      </c>
      <c r="T37" s="12"/>
      <c r="U37" s="12">
        <f t="shared" si="8"/>
        <v>133833851</v>
      </c>
      <c r="V37" s="28"/>
      <c r="W37" s="67">
        <f t="shared" si="1"/>
        <v>132144851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61547</v>
      </c>
      <c r="G38" s="12">
        <v>445427</v>
      </c>
      <c r="H38" s="12">
        <v>0</v>
      </c>
      <c r="I38" s="12">
        <v>0</v>
      </c>
      <c r="J38" s="12">
        <v>19623859</v>
      </c>
      <c r="K38" s="12">
        <v>0</v>
      </c>
      <c r="L38" s="12">
        <v>0</v>
      </c>
      <c r="M38" s="12">
        <v>0</v>
      </c>
      <c r="N38" s="12">
        <v>2640901</v>
      </c>
      <c r="O38" s="12">
        <v>10407336</v>
      </c>
      <c r="P38" s="12">
        <v>1453221</v>
      </c>
      <c r="Q38" s="12">
        <v>176000</v>
      </c>
      <c r="R38" s="12">
        <v>98570</v>
      </c>
      <c r="S38" s="12"/>
      <c r="T38" s="12"/>
      <c r="U38" s="12">
        <f t="shared" si="8"/>
        <v>34906861</v>
      </c>
      <c r="V38" s="28"/>
      <c r="W38" s="67">
        <f t="shared" si="1"/>
        <v>34906861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17305711</v>
      </c>
      <c r="G39" s="12">
        <v>0</v>
      </c>
      <c r="H39" s="12">
        <v>95693988</v>
      </c>
      <c r="I39" s="12">
        <v>0</v>
      </c>
      <c r="J39" s="12">
        <v>440329</v>
      </c>
      <c r="K39" s="12">
        <v>0</v>
      </c>
      <c r="L39" s="12">
        <v>21500</v>
      </c>
      <c r="M39" s="12">
        <v>43000</v>
      </c>
      <c r="N39" s="12">
        <v>0</v>
      </c>
      <c r="O39" s="12">
        <v>0</v>
      </c>
      <c r="P39" s="12">
        <v>215016382</v>
      </c>
      <c r="Q39" s="12">
        <v>5552274</v>
      </c>
      <c r="R39" s="12">
        <v>49840999</v>
      </c>
      <c r="S39" s="12"/>
      <c r="T39" s="12"/>
      <c r="U39" s="12">
        <f t="shared" si="8"/>
        <v>383914183</v>
      </c>
      <c r="V39" s="28"/>
      <c r="W39" s="67">
        <f t="shared" si="1"/>
        <v>383914183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8"/>
      <c r="W40" s="5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>
        <v>0</v>
      </c>
      <c r="J41" s="14"/>
      <c r="K41" s="14"/>
      <c r="L41" s="14"/>
      <c r="M41" s="14"/>
      <c r="N41" s="14"/>
      <c r="O41" s="14"/>
      <c r="P41" s="14"/>
      <c r="Q41" s="14">
        <v>0</v>
      </c>
      <c r="R41" s="14"/>
      <c r="S41" s="14"/>
      <c r="T41" s="14"/>
      <c r="U41" s="12">
        <f t="shared" si="8"/>
        <v>0</v>
      </c>
      <c r="V41" s="28"/>
      <c r="W41" s="5">
        <f t="shared" si="1"/>
        <v>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1329915107</v>
      </c>
      <c r="J42" s="14">
        <f t="shared" si="9"/>
        <v>30830387429</v>
      </c>
      <c r="K42" s="14">
        <f t="shared" si="9"/>
        <v>345265826263</v>
      </c>
      <c r="L42" s="14">
        <f t="shared" si="9"/>
        <v>26590987052</v>
      </c>
      <c r="M42" s="14">
        <f t="shared" si="9"/>
        <v>9505929852</v>
      </c>
      <c r="N42" s="14">
        <f t="shared" si="9"/>
        <v>30150000</v>
      </c>
      <c r="O42" s="14">
        <f t="shared" si="9"/>
        <v>33265231990</v>
      </c>
      <c r="P42" s="14">
        <f t="shared" si="9"/>
        <v>0</v>
      </c>
      <c r="Q42" s="14">
        <f>SUM(Q43:Q45)</f>
        <v>180925338986</v>
      </c>
      <c r="R42" s="14">
        <f t="shared" si="9"/>
        <v>994878966</v>
      </c>
      <c r="S42" s="14">
        <f t="shared" si="9"/>
        <v>0</v>
      </c>
      <c r="T42" s="14">
        <f t="shared" si="9"/>
        <v>137252000</v>
      </c>
      <c r="U42" s="54">
        <f t="shared" si="9"/>
        <v>628875897645</v>
      </c>
      <c r="V42" s="2"/>
      <c r="W42" s="5">
        <f t="shared" si="1"/>
        <v>628738645645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0</v>
      </c>
      <c r="G43" s="12"/>
      <c r="H43" s="12"/>
      <c r="I43" s="12">
        <v>0</v>
      </c>
      <c r="J43" s="12">
        <v>597290014</v>
      </c>
      <c r="K43" s="12">
        <v>1019839380</v>
      </c>
      <c r="L43" s="12">
        <v>11219056</v>
      </c>
      <c r="M43" s="12">
        <v>89360766</v>
      </c>
      <c r="N43" s="12">
        <v>30150000</v>
      </c>
      <c r="O43" s="12"/>
      <c r="P43" s="12"/>
      <c r="Q43" s="12"/>
      <c r="R43" s="12">
        <v>77212671</v>
      </c>
      <c r="S43" s="12"/>
      <c r="T43" s="12"/>
      <c r="U43" s="12">
        <f aca="true" t="shared" si="10" ref="U43:U49">SUM(F43:T43)</f>
        <v>1825071887</v>
      </c>
      <c r="V43" s="28"/>
      <c r="W43" s="67">
        <f t="shared" si="1"/>
        <v>1825071887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1329915107</v>
      </c>
      <c r="J44" s="12">
        <v>30233097415</v>
      </c>
      <c r="K44" s="12">
        <v>344245986883</v>
      </c>
      <c r="L44" s="12">
        <v>26579767996</v>
      </c>
      <c r="M44" s="12">
        <v>9416569086</v>
      </c>
      <c r="N44" s="12"/>
      <c r="O44" s="12">
        <v>33265231990</v>
      </c>
      <c r="P44" s="12"/>
      <c r="Q44" s="12">
        <v>180925338986</v>
      </c>
      <c r="R44" s="12">
        <v>917666295</v>
      </c>
      <c r="S44" s="12"/>
      <c r="T44" s="12">
        <v>137252000</v>
      </c>
      <c r="U44" s="12">
        <f t="shared" si="10"/>
        <v>627050825758</v>
      </c>
      <c r="V44" s="28"/>
      <c r="W44" s="67">
        <f t="shared" si="1"/>
        <v>626913573758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8"/>
      <c r="W45" s="5">
        <f t="shared" si="1"/>
        <v>0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>
        <v>3640635522</v>
      </c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3640635522</v>
      </c>
      <c r="V46" s="28"/>
      <c r="W46" s="5">
        <f t="shared" si="1"/>
        <v>3640635522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253452376719</v>
      </c>
      <c r="R47" s="12"/>
      <c r="S47" s="12"/>
      <c r="T47" s="12"/>
      <c r="U47" s="12">
        <f>SUM(F47:T47)</f>
        <v>253452376719</v>
      </c>
      <c r="V47" s="28"/>
      <c r="W47" s="67">
        <f t="shared" si="1"/>
        <v>253452376719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61969622</v>
      </c>
      <c r="G48" s="12">
        <v>104048228</v>
      </c>
      <c r="H48" s="12">
        <v>90649578</v>
      </c>
      <c r="I48" s="12">
        <v>2034515500</v>
      </c>
      <c r="J48" s="12">
        <v>22268674750</v>
      </c>
      <c r="K48" s="12">
        <v>109225141105</v>
      </c>
      <c r="L48" s="12">
        <v>5774487130</v>
      </c>
      <c r="M48" s="12">
        <v>3135832367</v>
      </c>
      <c r="N48" s="12">
        <v>38105034</v>
      </c>
      <c r="O48" s="12">
        <v>11573958963</v>
      </c>
      <c r="P48" s="12">
        <v>1033662423</v>
      </c>
      <c r="Q48" s="12">
        <v>20002525145</v>
      </c>
      <c r="R48" s="12">
        <v>682096867</v>
      </c>
      <c r="S48" s="12">
        <v>64677000</v>
      </c>
      <c r="T48" s="12">
        <v>922458000</v>
      </c>
      <c r="U48" s="12">
        <f t="shared" si="10"/>
        <v>177012801712</v>
      </c>
      <c r="V48" s="28"/>
      <c r="W48" s="67">
        <f t="shared" si="1"/>
        <v>176025666712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10000</v>
      </c>
      <c r="T49" s="14"/>
      <c r="U49" s="14">
        <f t="shared" si="10"/>
        <v>10000</v>
      </c>
      <c r="V49" s="28"/>
      <c r="W49" s="5">
        <f t="shared" si="1"/>
        <v>0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287531000</v>
      </c>
      <c r="T51" s="11">
        <f>+T9-T25</f>
        <v>174122000</v>
      </c>
      <c r="U51" s="4">
        <f>+U9-U25</f>
        <v>-78964633176</v>
      </c>
      <c r="V51" s="4">
        <f>+V9-V25</f>
        <v>0</v>
      </c>
      <c r="W51" s="4">
        <f>+W9-W25</f>
        <v>-79426286176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Juan Jutronic Oyarzun (Dirplan)</cp:lastModifiedBy>
  <cp:lastPrinted>2022-07-12T16:26:48Z</cp:lastPrinted>
  <dcterms:created xsi:type="dcterms:W3CDTF">1998-06-30T14:14:38Z</dcterms:created>
  <dcterms:modified xsi:type="dcterms:W3CDTF">2022-07-26T15:19:16Z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210.000000000000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/InformaciondePresupuestoMOP/balancefinancieromop/Documents/2022/Balance_Junio_2022_fin_regular.xls</vt:lpwstr>
  </property>
  <property fmtid="{D5CDD505-2E9C-101B-9397-08002B2CF9AE}" pid="8" name="Titulo del Balan">
    <vt:lpwstr/>
  </property>
  <property fmtid="{D5CDD505-2E9C-101B-9397-08002B2CF9AE}" pid="9" name="A">
    <vt:lpwstr>2022</vt:lpwstr>
  </property>
</Properties>
</file>