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tabRatio="642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<sst xmlns="http://schemas.openxmlformats.org/spreadsheetml/2006/main" count="339" uniqueCount="108">
  <si>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</si>
  <si>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</si>
  <si>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</si>
  <si>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</si>
  <si>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</si>
  <si>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</si>
  <si>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</si>
  <si>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</si>
  <si>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</si>
  <si>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</si>
  <si>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</si>
  <si>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</si>
  <si>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</si>
  <si>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</si>
  <si>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</si>
  <si>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</si>
  <si>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</si>
  <si>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</si>
  <si>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</si>
  <si>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</si>
  <si>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</si>
  <si>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</si>
  <si>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</si>
  <si>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</si>
  <si>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</si>
  <si>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</si>
  <si>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</si>
  <si>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</si>
  <si>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</si>
  <si>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</si>
  <si>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</si>
  <si>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</si>
  <si>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</si>
  <si>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</si>
  <si>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</si>
  <si>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</si>
  <si>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</si>
  <si>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</si>
  <si>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</si>
  <si>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</si>
  <si>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</si>
  <si>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</si>
  <si>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</si>
  <si>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</si>
  <si>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</si>
  <si>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</si>
  <si>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</si>
  <si>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</si>
  <si>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</si>
  <si>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</si>
  <si>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</si>
  <si>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</si>
  <si>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</si>
  <si>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</si>
  <si>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</si>
  <si>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</si>
  <si>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</si>
  <si>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</si>
  <si>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</si>
  <si>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</si>
  <si>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</si>
  <si>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</si>
  <si>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</si>
  <si>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</si>
  <si>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</si>
  <si>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</si>
  <si>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</si>
  <si>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</si>
  <si>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</si>
  <si>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</si>
  <si>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</si>
  <si>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</si>
  <si>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</si>
  <si>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</si>
  <si>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</si>
  <si>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</si>
  <si>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</si>
  <si>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</si>
  <si>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</si>
  <si>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</si>
  <si>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</si>
  <si>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</si>
  <si>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</si>
  <si>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</si>
  <si>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</si>
  <si>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</si>
  <si>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</si>
  <si>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</si>
  <si>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</si>
  <si>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</si>
  <si>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</si>
  <si>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</si>
  <si>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</si>
  <si>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</si>
  <si>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</si>
  <si>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</si>
  <si>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</si>
  <si>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</si>
  <si>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</si>
  <si>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</si>
  <si>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</si>
  <si>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</si>
  <si>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</si>
  <si>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</si>
  <si>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</si>
  <si>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PRESUPUESTO VIGENTE MOP 2021 AL MES DE MARZO (FONDOS SECTORIALES)</t>
  </si>
  <si>
    <t>PRESUPUESTO EJECUTADO MOP 2021 AL MES DE MARZO (FONDOS SECTORIALES)</t>
  </si>
  <si>
    <t>PRESUPUESTO EJECUTADO MOP 2021 AL MES DE MARZO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</si>
</sst>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2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3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48" applyFon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2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70" zoomScaleNormal="70" zoomScalePageLayoutView="0" workbookViewId="0" topLeftCell="A1">
      <selection activeCell="K2" sqref="K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5.25390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8.625" style="17" hidden="1" customWidth="1"/>
    <col min="25" max="25" width="17.125" style="1" hidden="1" customWidth="1"/>
    <col min="26" max="26" width="9.625" style="1" customWidth="1"/>
    <col min="27" max="27" width="16.75390625" style="1" customWidth="1"/>
    <col min="28" max="28" width="9.625" style="1" customWidth="1"/>
    <col min="29" max="29" width="23.375" style="1" customWidth="1"/>
    <col min="30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76" t="s">
        <v>105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77" t="s">
        <v>104</v>
      </c>
      <c r="L3" s="77"/>
      <c r="M3" s="77"/>
      <c r="N3" s="77"/>
      <c r="O3" s="77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6"/>
      <c r="F6" s="70">
        <f>+F9-F25</f>
        <v>0</v>
      </c>
      <c r="G6" s="70">
        <f aca="true" t="shared" si="0" ref="G6:R6">+G9-G25</f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70">
        <f t="shared" si="0"/>
        <v>0</v>
      </c>
      <c r="R6" s="70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6628328</v>
      </c>
      <c r="G9" s="12">
        <f aca="true" t="shared" si="1" ref="G9:T9">+SUM(G10:G14,G19:G24)</f>
        <v>3237299</v>
      </c>
      <c r="H9" s="12">
        <f t="shared" si="1"/>
        <v>8262913</v>
      </c>
      <c r="I9" s="12">
        <f t="shared" si="1"/>
        <v>24553474</v>
      </c>
      <c r="J9" s="12">
        <f t="shared" si="1"/>
        <v>157619085</v>
      </c>
      <c r="K9" s="12">
        <f t="shared" si="1"/>
        <v>1253955032</v>
      </c>
      <c r="L9" s="12">
        <f t="shared" si="1"/>
        <v>85099471</v>
      </c>
      <c r="M9" s="12">
        <f t="shared" si="1"/>
        <v>66467704</v>
      </c>
      <c r="N9" s="12">
        <f t="shared" si="1"/>
        <v>5200191</v>
      </c>
      <c r="O9" s="12">
        <f t="shared" si="1"/>
        <v>149368743</v>
      </c>
      <c r="P9" s="12">
        <f>+SUM(P10:P14,P19:P24)</f>
        <v>22500644</v>
      </c>
      <c r="Q9" s="12">
        <f t="shared" si="1"/>
        <v>797667151</v>
      </c>
      <c r="R9" s="12">
        <f t="shared" si="1"/>
        <v>20967589</v>
      </c>
      <c r="S9" s="12">
        <f t="shared" si="1"/>
        <v>2201224</v>
      </c>
      <c r="T9" s="12">
        <f t="shared" si="1"/>
        <v>11835878</v>
      </c>
      <c r="U9" s="12">
        <f>SUM(U11,U12,U13,U14,U19,U20,U21,U22,U24,U10,U23)</f>
        <v>2615564726</v>
      </c>
      <c r="V9" s="66"/>
      <c r="W9" s="65">
        <f>SUM(W11,W10,W12,W13,W14,W19,W20,W21,W22,W24,W23)</f>
        <v>2601527624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455147</v>
      </c>
      <c r="T10" s="13"/>
      <c r="U10" s="13">
        <f>SUM(F10:T10)</f>
        <v>455147</v>
      </c>
      <c r="V10" s="73"/>
      <c r="W10" s="5">
        <f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664</v>
      </c>
      <c r="G11" s="13">
        <v>805</v>
      </c>
      <c r="H11" s="13">
        <v>9110</v>
      </c>
      <c r="I11" s="13">
        <v>26616</v>
      </c>
      <c r="J11" s="13">
        <v>14402</v>
      </c>
      <c r="K11" s="13">
        <v>102250</v>
      </c>
      <c r="L11" s="13">
        <v>8194</v>
      </c>
      <c r="M11" s="13">
        <v>7158</v>
      </c>
      <c r="N11" s="13">
        <v>2790</v>
      </c>
      <c r="O11" s="13">
        <v>0</v>
      </c>
      <c r="P11" s="13">
        <v>20450</v>
      </c>
      <c r="Q11" s="13"/>
      <c r="R11" s="13">
        <v>5624</v>
      </c>
      <c r="S11" s="13">
        <v>2863</v>
      </c>
      <c r="T11" s="13"/>
      <c r="U11" s="13">
        <f>SUM(F11:T11)</f>
        <v>200926</v>
      </c>
      <c r="V11" s="33"/>
      <c r="W11" s="5">
        <f>+U11-T11-S11</f>
        <v>198063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1039</v>
      </c>
      <c r="J12" s="13">
        <v>1049</v>
      </c>
      <c r="K12" s="13">
        <v>8026375</v>
      </c>
      <c r="L12" s="13">
        <v>1534</v>
      </c>
      <c r="M12" s="13"/>
      <c r="N12" s="13"/>
      <c r="O12" s="13"/>
      <c r="P12" s="13"/>
      <c r="Q12" s="13">
        <v>19431852</v>
      </c>
      <c r="R12" s="13"/>
      <c r="S12" s="13">
        <v>444922</v>
      </c>
      <c r="T12" s="13"/>
      <c r="U12" s="13">
        <f>SUM(F12:T12)</f>
        <v>27906771</v>
      </c>
      <c r="V12" s="33"/>
      <c r="W12" s="5">
        <f>+U12-T12-S12</f>
        <v>27461849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73620</v>
      </c>
      <c r="G13" s="13">
        <v>67546</v>
      </c>
      <c r="H13" s="13">
        <v>61350</v>
      </c>
      <c r="I13" s="13">
        <v>159850</v>
      </c>
      <c r="J13" s="13">
        <v>178975</v>
      </c>
      <c r="K13" s="13">
        <v>3086519</v>
      </c>
      <c r="L13" s="13">
        <v>179410</v>
      </c>
      <c r="M13" s="13">
        <v>258590</v>
      </c>
      <c r="N13" s="13">
        <v>56990</v>
      </c>
      <c r="O13" s="13">
        <v>102916</v>
      </c>
      <c r="P13" s="13">
        <v>406864</v>
      </c>
      <c r="Q13" s="13">
        <v>9938604</v>
      </c>
      <c r="R13" s="13">
        <v>35788</v>
      </c>
      <c r="S13" s="13">
        <v>10225</v>
      </c>
      <c r="T13" s="13">
        <v>82823</v>
      </c>
      <c r="U13" s="13">
        <f>SUM(F13:T13)</f>
        <v>14700070</v>
      </c>
      <c r="V13" s="33"/>
      <c r="W13" s="5">
        <f aca="true" t="shared" si="2" ref="W13:W49">+U13-T13-S13</f>
        <v>14607022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3" ref="F14:R14">SUM(F15,F18)</f>
        <v>6549044</v>
      </c>
      <c r="G14" s="13">
        <f t="shared" si="3"/>
        <v>3166948</v>
      </c>
      <c r="H14" s="13">
        <f t="shared" si="3"/>
        <v>8189453</v>
      </c>
      <c r="I14" s="13">
        <f t="shared" si="3"/>
        <v>22861430</v>
      </c>
      <c r="J14" s="13">
        <f t="shared" si="3"/>
        <v>157414659</v>
      </c>
      <c r="K14" s="13">
        <f>SUM(K15,K18)</f>
        <v>1242639888</v>
      </c>
      <c r="L14" s="13">
        <f t="shared" si="3"/>
        <v>84900333</v>
      </c>
      <c r="M14" s="13">
        <f t="shared" si="3"/>
        <v>66191956</v>
      </c>
      <c r="N14" s="13">
        <f t="shared" si="3"/>
        <v>796057</v>
      </c>
      <c r="O14" s="13">
        <f>SUM(O15,O18)</f>
        <v>149255827</v>
      </c>
      <c r="P14" s="13">
        <f>SUM(P15,P18)</f>
        <v>22063330</v>
      </c>
      <c r="Q14" s="13">
        <f>SUM(Q15,Q18)</f>
        <v>257804617</v>
      </c>
      <c r="R14" s="13">
        <f t="shared" si="3"/>
        <v>20868119</v>
      </c>
      <c r="S14" s="13">
        <f>SUM(S15,S18)</f>
        <v>1277954</v>
      </c>
      <c r="T14" s="13">
        <f>SUM(T15,T18)</f>
        <v>11743055</v>
      </c>
      <c r="U14" s="13">
        <f>SUM(U15,U18)</f>
        <v>2055722670</v>
      </c>
      <c r="V14" s="33"/>
      <c r="W14" s="5">
        <f>+U14-T14-S14</f>
        <v>2042701661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4" ref="F15:R15">SUM(F16:F17)</f>
        <v>6549044</v>
      </c>
      <c r="G15" s="13">
        <f t="shared" si="4"/>
        <v>3166948</v>
      </c>
      <c r="H15" s="13">
        <f t="shared" si="4"/>
        <v>8189453</v>
      </c>
      <c r="I15" s="13">
        <f t="shared" si="4"/>
        <v>22861430</v>
      </c>
      <c r="J15" s="13">
        <f t="shared" si="4"/>
        <v>157414659</v>
      </c>
      <c r="K15" s="13">
        <f>SUM(K16:K17)</f>
        <v>1242639888</v>
      </c>
      <c r="L15" s="13">
        <f t="shared" si="4"/>
        <v>84900333</v>
      </c>
      <c r="M15" s="13">
        <f t="shared" si="4"/>
        <v>66191956</v>
      </c>
      <c r="N15" s="13">
        <f t="shared" si="4"/>
        <v>796057</v>
      </c>
      <c r="O15" s="13">
        <f t="shared" si="4"/>
        <v>149255827</v>
      </c>
      <c r="P15" s="13">
        <f t="shared" si="4"/>
        <v>21351428</v>
      </c>
      <c r="Q15" s="13">
        <f>SUM(Q16:Q17)</f>
        <v>257804617</v>
      </c>
      <c r="R15" s="13">
        <f t="shared" si="4"/>
        <v>20868119</v>
      </c>
      <c r="S15" s="13">
        <f>SUM(S16:S17)</f>
        <v>1277954</v>
      </c>
      <c r="T15" s="13">
        <f>SUM(T16:T17)</f>
        <v>11743055</v>
      </c>
      <c r="U15" s="13">
        <f>SUM(U16:U17)</f>
        <v>2055010768</v>
      </c>
      <c r="V15" s="33"/>
      <c r="W15" s="5">
        <f t="shared" si="2"/>
        <v>2041989759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6177252</v>
      </c>
      <c r="G16" s="13">
        <v>2989470</v>
      </c>
      <c r="H16" s="13">
        <v>7765663</v>
      </c>
      <c r="I16" s="13">
        <v>10502510</v>
      </c>
      <c r="J16" s="13">
        <v>15640480</v>
      </c>
      <c r="K16" s="13">
        <v>101650511</v>
      </c>
      <c r="L16" s="13">
        <v>7916733</v>
      </c>
      <c r="M16" s="13">
        <v>5839459</v>
      </c>
      <c r="N16" s="13">
        <v>0</v>
      </c>
      <c r="O16" s="13">
        <v>6378749</v>
      </c>
      <c r="P16" s="13">
        <v>16533647</v>
      </c>
      <c r="Q16" s="13">
        <v>11736865</v>
      </c>
      <c r="R16" s="13">
        <v>14174761</v>
      </c>
      <c r="S16" s="13">
        <v>1277954</v>
      </c>
      <c r="T16" s="13">
        <v>7863299</v>
      </c>
      <c r="U16" s="13">
        <f aca="true" t="shared" si="5" ref="U16:U24">SUM(F16:T16)</f>
        <v>216447353</v>
      </c>
      <c r="V16" s="33"/>
      <c r="W16" s="5">
        <f t="shared" si="2"/>
        <v>207306100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371792</v>
      </c>
      <c r="G17" s="13">
        <v>177478</v>
      </c>
      <c r="H17" s="13">
        <v>423790</v>
      </c>
      <c r="I17" s="13">
        <v>12358920</v>
      </c>
      <c r="J17" s="13">
        <v>141774179</v>
      </c>
      <c r="K17" s="13">
        <v>1140989377</v>
      </c>
      <c r="L17" s="13">
        <v>76983600</v>
      </c>
      <c r="M17" s="13">
        <v>60352497</v>
      </c>
      <c r="N17" s="13">
        <v>796057</v>
      </c>
      <c r="O17" s="13">
        <v>142877078</v>
      </c>
      <c r="P17" s="13">
        <v>4817781</v>
      </c>
      <c r="Q17" s="13">
        <v>246067752</v>
      </c>
      <c r="R17" s="13">
        <v>6693358</v>
      </c>
      <c r="S17" s="13"/>
      <c r="T17" s="13">
        <v>3879756</v>
      </c>
      <c r="U17" s="13">
        <f t="shared" si="5"/>
        <v>1838563415</v>
      </c>
      <c r="V17" s="33"/>
      <c r="W17" s="5">
        <f t="shared" si="2"/>
        <v>1834683659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711902</v>
      </c>
      <c r="Q18" s="13"/>
      <c r="R18" s="13"/>
      <c r="S18" s="13"/>
      <c r="T18" s="13"/>
      <c r="U18" s="13">
        <f t="shared" si="5"/>
        <v>711902</v>
      </c>
      <c r="V18" s="33"/>
      <c r="W18" s="5">
        <f t="shared" si="2"/>
        <v>711902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5"/>
        <v>0</v>
      </c>
      <c r="V19" s="33"/>
      <c r="W19" s="5">
        <f t="shared" si="2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3"/>
      <c r="W20" s="5">
        <f t="shared" si="2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48058</v>
      </c>
      <c r="S21" s="13">
        <v>5113</v>
      </c>
      <c r="T21" s="13"/>
      <c r="U21" s="13">
        <f t="shared" si="5"/>
        <v>53171</v>
      </c>
      <c r="V21" s="33"/>
      <c r="W21" s="5">
        <f t="shared" si="2"/>
        <v>48058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1494539</v>
      </c>
      <c r="J22" s="13"/>
      <c r="K22" s="13"/>
      <c r="L22" s="13"/>
      <c r="M22" s="13"/>
      <c r="N22" s="13">
        <v>4334354</v>
      </c>
      <c r="O22" s="13"/>
      <c r="P22" s="13"/>
      <c r="Q22" s="13">
        <v>510482079</v>
      </c>
      <c r="R22" s="13"/>
      <c r="S22" s="13"/>
      <c r="T22" s="13"/>
      <c r="U22" s="13">
        <f t="shared" si="5"/>
        <v>516310972</v>
      </c>
      <c r="V22" s="33"/>
      <c r="W22" s="71">
        <f t="shared" si="2"/>
        <v>516310972</v>
      </c>
      <c r="X22" s="72" t="e">
        <f>+#REF!</f>
        <v>#REF!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3"/>
      <c r="W23" s="5">
        <f t="shared" si="2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5000</v>
      </c>
      <c r="G24" s="13">
        <v>2000</v>
      </c>
      <c r="H24" s="13">
        <v>3000</v>
      </c>
      <c r="I24" s="13">
        <v>10000</v>
      </c>
      <c r="J24" s="13">
        <v>10000</v>
      </c>
      <c r="K24" s="13">
        <v>100000</v>
      </c>
      <c r="L24" s="13">
        <v>10000</v>
      </c>
      <c r="M24" s="13">
        <v>10000</v>
      </c>
      <c r="N24" s="13">
        <v>10000</v>
      </c>
      <c r="O24" s="13">
        <v>10000</v>
      </c>
      <c r="P24" s="13">
        <v>10000</v>
      </c>
      <c r="Q24" s="13">
        <v>9999</v>
      </c>
      <c r="R24" s="13">
        <v>10000</v>
      </c>
      <c r="S24" s="13">
        <v>5000</v>
      </c>
      <c r="T24" s="13">
        <v>10000</v>
      </c>
      <c r="U24" s="13">
        <f t="shared" si="5"/>
        <v>214999</v>
      </c>
      <c r="V24" s="33"/>
      <c r="W24" s="5">
        <f t="shared" si="2"/>
        <v>199999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6628328</v>
      </c>
      <c r="G25" s="12">
        <f aca="true" t="shared" si="6" ref="G25:U25">SUM(G26,G27,G28,G29,G30,G31,G32,G41,G42,G46,G47,G48,G49)</f>
        <v>3237299</v>
      </c>
      <c r="H25" s="12">
        <f t="shared" si="6"/>
        <v>8262913</v>
      </c>
      <c r="I25" s="12">
        <f t="shared" si="6"/>
        <v>24553474</v>
      </c>
      <c r="J25" s="12">
        <f t="shared" si="6"/>
        <v>157619085</v>
      </c>
      <c r="K25" s="12">
        <f t="shared" si="6"/>
        <v>1253955032</v>
      </c>
      <c r="L25" s="12">
        <f t="shared" si="6"/>
        <v>85099471</v>
      </c>
      <c r="M25" s="12">
        <f t="shared" si="6"/>
        <v>66467704</v>
      </c>
      <c r="N25" s="12">
        <f t="shared" si="6"/>
        <v>5200191</v>
      </c>
      <c r="O25" s="12">
        <f t="shared" si="6"/>
        <v>149368743</v>
      </c>
      <c r="P25" s="12">
        <f t="shared" si="6"/>
        <v>22500644</v>
      </c>
      <c r="Q25" s="12">
        <f t="shared" si="6"/>
        <v>797667151</v>
      </c>
      <c r="R25" s="12">
        <f>SUM(R26,R27,R28,R29,R30,R31,R32,R41,R42,R46,R47,R48,R49)</f>
        <v>20967589</v>
      </c>
      <c r="S25" s="12">
        <f t="shared" si="6"/>
        <v>2201224</v>
      </c>
      <c r="T25" s="12">
        <f>SUM(T26,T27,T28,T29,T30,T31,T32,T41,T42,T46,T47,T48,T49)</f>
        <v>11835878</v>
      </c>
      <c r="U25" s="12">
        <f t="shared" si="6"/>
        <v>2615564726</v>
      </c>
      <c r="V25" s="6"/>
      <c r="W25" s="67">
        <f>SUM(W26,W27,W28,W29,W30,W31,W32,W41:W42,W46,W47,W48,W49)</f>
        <v>2601527624</v>
      </c>
      <c r="X25" s="68"/>
      <c r="Y25" s="68"/>
      <c r="Z25" s="68"/>
      <c r="AA25" s="6"/>
      <c r="AB25" s="6"/>
      <c r="AC25" s="6"/>
      <c r="AD25" s="6"/>
      <c r="AE25" s="6"/>
      <c r="AF25" s="6"/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6177252</v>
      </c>
      <c r="G26" s="13">
        <v>2989470</v>
      </c>
      <c r="H26" s="13">
        <v>7765663</v>
      </c>
      <c r="I26" s="13">
        <v>10502509.999999998</v>
      </c>
      <c r="J26" s="13">
        <v>15640480</v>
      </c>
      <c r="K26" s="13">
        <v>101650511.00000001</v>
      </c>
      <c r="L26" s="13">
        <v>7916732.999999998</v>
      </c>
      <c r="M26" s="13">
        <v>5839459</v>
      </c>
      <c r="N26" s="13">
        <v>4740470</v>
      </c>
      <c r="O26" s="13">
        <v>6378749</v>
      </c>
      <c r="P26" s="13">
        <v>16533647.000000002</v>
      </c>
      <c r="Q26" s="13">
        <v>11736865</v>
      </c>
      <c r="R26" s="13">
        <v>14174761</v>
      </c>
      <c r="S26" s="13">
        <v>1733101</v>
      </c>
      <c r="T26" s="13">
        <v>7863299</v>
      </c>
      <c r="U26" s="13">
        <f aca="true" t="shared" si="7" ref="U26:U31">SUM(F26:T26)</f>
        <v>221642970</v>
      </c>
      <c r="V26" s="33"/>
      <c r="W26" s="71">
        <f t="shared" si="2"/>
        <v>212046570</v>
      </c>
      <c r="X26" s="72" t="e">
        <f>+#REF!</f>
        <v>#REF!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261895</v>
      </c>
      <c r="G27" s="13">
        <v>173239</v>
      </c>
      <c r="H27" s="13">
        <v>356762.99999999994</v>
      </c>
      <c r="I27" s="13">
        <v>533626</v>
      </c>
      <c r="J27" s="13">
        <v>1029151</v>
      </c>
      <c r="K27" s="13">
        <v>7201209.000000001</v>
      </c>
      <c r="L27" s="13">
        <v>598929.0000000001</v>
      </c>
      <c r="M27" s="13">
        <v>357884</v>
      </c>
      <c r="N27" s="13">
        <v>208921.99999999997</v>
      </c>
      <c r="O27" s="13">
        <v>770475</v>
      </c>
      <c r="P27" s="13">
        <v>4001833.9999999986</v>
      </c>
      <c r="Q27" s="13">
        <v>963356.0000000001</v>
      </c>
      <c r="R27" s="13">
        <v>1142682.0000000002</v>
      </c>
      <c r="S27" s="13">
        <v>222064</v>
      </c>
      <c r="T27" s="13">
        <v>3754050</v>
      </c>
      <c r="U27" s="13">
        <f t="shared" si="7"/>
        <v>21576079</v>
      </c>
      <c r="V27" s="33"/>
      <c r="W27" s="71">
        <f t="shared" si="2"/>
        <v>17599965</v>
      </c>
      <c r="X27" s="72" t="e">
        <f>+#REF!</f>
        <v>#REF!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>
        <v>0</v>
      </c>
      <c r="H28" s="13">
        <v>0</v>
      </c>
      <c r="I28" s="13">
        <v>0</v>
      </c>
      <c r="J28" s="13">
        <v>7999</v>
      </c>
      <c r="K28" s="13">
        <v>758214</v>
      </c>
      <c r="L28" s="13">
        <v>0</v>
      </c>
      <c r="M28" s="13">
        <v>11809</v>
      </c>
      <c r="N28" s="13">
        <v>0</v>
      </c>
      <c r="O28" s="13"/>
      <c r="P28" s="13">
        <v>0</v>
      </c>
      <c r="Q28" s="13">
        <v>0</v>
      </c>
      <c r="R28" s="13">
        <v>0</v>
      </c>
      <c r="S28" s="13"/>
      <c r="T28" s="13"/>
      <c r="U28" s="13">
        <f t="shared" si="7"/>
        <v>778022</v>
      </c>
      <c r="V28" s="33"/>
      <c r="W28" s="5">
        <f t="shared" si="2"/>
        <v>778022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78966</v>
      </c>
      <c r="G29" s="13"/>
      <c r="H29" s="13"/>
      <c r="I29" s="13"/>
      <c r="J29" s="13"/>
      <c r="K29" s="13">
        <v>891722</v>
      </c>
      <c r="L29" s="13"/>
      <c r="M29" s="13"/>
      <c r="N29" s="13"/>
      <c r="O29" s="13"/>
      <c r="P29" s="13"/>
      <c r="Q29" s="13">
        <v>723052</v>
      </c>
      <c r="R29" s="13">
        <v>138465</v>
      </c>
      <c r="S29" s="13"/>
      <c r="T29" s="13"/>
      <c r="U29" s="13">
        <f t="shared" si="7"/>
        <v>1832205</v>
      </c>
      <c r="V29" s="33"/>
      <c r="W29" s="5">
        <f t="shared" si="2"/>
        <v>1832205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10225</v>
      </c>
      <c r="T30" s="13"/>
      <c r="U30" s="13">
        <f t="shared" si="7"/>
        <v>10225</v>
      </c>
      <c r="V30" s="33"/>
      <c r="W30" s="5">
        <f t="shared" si="2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7"/>
        <v>0</v>
      </c>
      <c r="V31" s="33"/>
      <c r="W31" s="5">
        <f t="shared" si="2"/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8" ref="F32:R32">SUM(F33:F39)</f>
        <v>44096</v>
      </c>
      <c r="G32" s="13">
        <f t="shared" si="8"/>
        <v>72390</v>
      </c>
      <c r="H32" s="13">
        <f t="shared" si="8"/>
        <v>137187</v>
      </c>
      <c r="I32" s="13">
        <f t="shared" si="8"/>
        <v>107372</v>
      </c>
      <c r="J32" s="13">
        <f t="shared" si="8"/>
        <v>128859</v>
      </c>
      <c r="K32" s="13">
        <f t="shared" si="8"/>
        <v>3898492</v>
      </c>
      <c r="L32" s="13">
        <f t="shared" si="8"/>
        <v>2902086</v>
      </c>
      <c r="M32" s="13">
        <f>SUM(M33:M40)</f>
        <v>103404</v>
      </c>
      <c r="N32" s="13">
        <f t="shared" si="8"/>
        <v>35385</v>
      </c>
      <c r="O32" s="13">
        <f>SUM(O33:O39)</f>
        <v>160447</v>
      </c>
      <c r="P32" s="13">
        <f t="shared" si="8"/>
        <v>1242261</v>
      </c>
      <c r="Q32" s="13">
        <f>SUM(Q33:Q39)</f>
        <v>34888</v>
      </c>
      <c r="R32" s="13">
        <f t="shared" si="8"/>
        <v>275828</v>
      </c>
      <c r="S32" s="13">
        <f>SUM(S33:S39)</f>
        <v>91270</v>
      </c>
      <c r="T32" s="13">
        <f>SUM(T33:T39)</f>
        <v>105279</v>
      </c>
      <c r="U32" s="13">
        <f>SUM(U33:U40)</f>
        <v>9339244</v>
      </c>
      <c r="V32" s="7"/>
      <c r="W32" s="71">
        <f t="shared" si="2"/>
        <v>9142695</v>
      </c>
      <c r="X32" s="72" t="e">
        <f>+#REF!</f>
        <v>#REF!</v>
      </c>
      <c r="Y32" s="33"/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1600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9" ref="U33:U41">SUM(F33:T33)</f>
        <v>1600</v>
      </c>
      <c r="V33" s="33"/>
      <c r="W33" s="5">
        <f t="shared" si="2"/>
        <v>1600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424613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9"/>
        <v>424613</v>
      </c>
      <c r="V34" s="33"/>
      <c r="W34" s="5">
        <f t="shared" si="2"/>
        <v>424613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36557</v>
      </c>
      <c r="L35" s="13">
        <v>2855364</v>
      </c>
      <c r="M35" s="13"/>
      <c r="N35" s="13"/>
      <c r="O35" s="13"/>
      <c r="P35" s="13">
        <v>18536</v>
      </c>
      <c r="Q35" s="13"/>
      <c r="R35" s="13"/>
      <c r="S35" s="13"/>
      <c r="T35" s="13"/>
      <c r="U35" s="13">
        <f t="shared" si="9"/>
        <v>2910457</v>
      </c>
      <c r="V35" s="33"/>
      <c r="W35" s="5">
        <f t="shared" si="2"/>
        <v>2910457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1406</v>
      </c>
      <c r="L36" s="13"/>
      <c r="M36" s="13"/>
      <c r="N36" s="13"/>
      <c r="O36" s="13">
        <v>26442</v>
      </c>
      <c r="P36" s="13"/>
      <c r="Q36" s="13"/>
      <c r="R36" s="13"/>
      <c r="S36" s="13">
        <v>3170</v>
      </c>
      <c r="T36" s="13"/>
      <c r="U36" s="13">
        <f t="shared" si="9"/>
        <v>31018</v>
      </c>
      <c r="V36" s="33"/>
      <c r="W36" s="5">
        <f t="shared" si="2"/>
        <v>27848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3580</v>
      </c>
      <c r="I37" s="13"/>
      <c r="J37" s="13"/>
      <c r="K37" s="13">
        <v>2884726</v>
      </c>
      <c r="L37" s="13"/>
      <c r="M37" s="13">
        <v>53428</v>
      </c>
      <c r="N37" s="13"/>
      <c r="O37" s="13"/>
      <c r="P37" s="13">
        <v>381662</v>
      </c>
      <c r="Q37" s="13"/>
      <c r="R37" s="13"/>
      <c r="S37" s="13">
        <v>61350</v>
      </c>
      <c r="T37" s="13"/>
      <c r="U37" s="13">
        <f t="shared" si="9"/>
        <v>3384746</v>
      </c>
      <c r="V37" s="33"/>
      <c r="W37" s="5">
        <f t="shared" si="2"/>
        <v>3323396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16030</v>
      </c>
      <c r="G38" s="13">
        <v>49896</v>
      </c>
      <c r="H38" s="13">
        <v>15745</v>
      </c>
      <c r="I38" s="13">
        <v>60839</v>
      </c>
      <c r="J38" s="13">
        <v>49422</v>
      </c>
      <c r="K38" s="13">
        <v>121953</v>
      </c>
      <c r="L38" s="13">
        <v>17641</v>
      </c>
      <c r="M38" s="13">
        <v>27811</v>
      </c>
      <c r="N38" s="13">
        <v>9335</v>
      </c>
      <c r="O38" s="13">
        <v>48385</v>
      </c>
      <c r="P38" s="13">
        <v>123920</v>
      </c>
      <c r="Q38" s="13">
        <v>17228</v>
      </c>
      <c r="R38" s="13">
        <v>64418</v>
      </c>
      <c r="S38" s="13">
        <v>12590</v>
      </c>
      <c r="T38" s="13">
        <v>58533</v>
      </c>
      <c r="U38" s="13">
        <f t="shared" si="9"/>
        <v>693746</v>
      </c>
      <c r="V38" s="33"/>
      <c r="W38" s="5">
        <f t="shared" si="2"/>
        <v>622623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28066</v>
      </c>
      <c r="G39" s="13">
        <v>22494</v>
      </c>
      <c r="H39" s="13">
        <v>117862</v>
      </c>
      <c r="I39" s="13">
        <v>46533</v>
      </c>
      <c r="J39" s="13">
        <v>79437</v>
      </c>
      <c r="K39" s="13">
        <v>427637</v>
      </c>
      <c r="L39" s="13">
        <v>29081</v>
      </c>
      <c r="M39" s="13">
        <v>22165</v>
      </c>
      <c r="N39" s="13">
        <v>26050</v>
      </c>
      <c r="O39" s="13">
        <v>85620</v>
      </c>
      <c r="P39" s="13">
        <v>718143</v>
      </c>
      <c r="Q39" s="13">
        <v>17660</v>
      </c>
      <c r="R39" s="13">
        <v>211410</v>
      </c>
      <c r="S39" s="13">
        <v>14160</v>
      </c>
      <c r="T39" s="13">
        <v>46746</v>
      </c>
      <c r="U39" s="13">
        <f t="shared" si="9"/>
        <v>1893064</v>
      </c>
      <c r="V39" s="33"/>
      <c r="W39" s="5">
        <f t="shared" si="2"/>
        <v>1832158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9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1494539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9"/>
        <v>1494539</v>
      </c>
      <c r="V41" s="33"/>
      <c r="W41" s="5">
        <f t="shared" si="2"/>
        <v>1494539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0" ref="F42:P42">SUM(F43,F44,F45)</f>
        <v>60619</v>
      </c>
      <c r="G42" s="15">
        <f t="shared" si="10"/>
        <v>0</v>
      </c>
      <c r="H42" s="15">
        <f t="shared" si="10"/>
        <v>0</v>
      </c>
      <c r="I42" s="15">
        <f t="shared" si="10"/>
        <v>11904427</v>
      </c>
      <c r="J42" s="15">
        <f t="shared" si="10"/>
        <v>140801596</v>
      </c>
      <c r="K42" s="15">
        <f t="shared" si="10"/>
        <v>1139453884</v>
      </c>
      <c r="L42" s="15">
        <f t="shared" si="10"/>
        <v>73670723</v>
      </c>
      <c r="M42" s="15">
        <f t="shared" si="10"/>
        <v>60144148</v>
      </c>
      <c r="N42" s="15">
        <f t="shared" si="10"/>
        <v>204414</v>
      </c>
      <c r="O42" s="15">
        <f t="shared" si="10"/>
        <v>142048072</v>
      </c>
      <c r="P42" s="15">
        <f t="shared" si="10"/>
        <v>0</v>
      </c>
      <c r="Q42" s="15">
        <f>SUM(Q43,Q44,Q45)</f>
        <v>390696463</v>
      </c>
      <c r="R42" s="15">
        <f>SUM(R43,R44,R45)</f>
        <v>5224853</v>
      </c>
      <c r="S42" s="15">
        <f>SUM(S43,S44,S45)</f>
        <v>134564</v>
      </c>
      <c r="T42" s="15">
        <f>SUM(T43,T44,T45)</f>
        <v>102250</v>
      </c>
      <c r="U42" s="62">
        <f>SUM(U43,U44,U45)</f>
        <v>1964446013</v>
      </c>
      <c r="V42" s="2"/>
      <c r="W42" s="71">
        <f t="shared" si="2"/>
        <v>1964209199</v>
      </c>
      <c r="X42" s="72" t="e">
        <f>+#REF!</f>
        <v>#REF!</v>
      </c>
      <c r="Y42" s="69"/>
      <c r="Z42" s="69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60619</v>
      </c>
      <c r="G43" s="13"/>
      <c r="H43" s="13"/>
      <c r="I43" s="13">
        <v>480008</v>
      </c>
      <c r="J43" s="13">
        <v>464423</v>
      </c>
      <c r="K43" s="13">
        <v>4731644</v>
      </c>
      <c r="L43" s="13">
        <v>163017</v>
      </c>
      <c r="M43" s="13">
        <v>1270085</v>
      </c>
      <c r="N43" s="13">
        <v>204414</v>
      </c>
      <c r="O43" s="13"/>
      <c r="P43" s="13"/>
      <c r="Q43" s="13"/>
      <c r="R43" s="13">
        <v>1606458</v>
      </c>
      <c r="S43" s="13"/>
      <c r="T43" s="13"/>
      <c r="U43" s="13">
        <f aca="true" t="shared" si="11" ref="U43:U49">SUM(F43:T43)</f>
        <v>8980668</v>
      </c>
      <c r="V43" s="33"/>
      <c r="W43" s="5">
        <f t="shared" si="2"/>
        <v>8980668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11424419</v>
      </c>
      <c r="J44" s="13">
        <v>140337173</v>
      </c>
      <c r="K44" s="13">
        <v>1134722240</v>
      </c>
      <c r="L44" s="13">
        <v>73507706</v>
      </c>
      <c r="M44" s="13">
        <v>58874063</v>
      </c>
      <c r="N44" s="13"/>
      <c r="O44" s="13">
        <v>142048072</v>
      </c>
      <c r="P44" s="13"/>
      <c r="Q44" s="13">
        <v>390696463</v>
      </c>
      <c r="R44" s="13">
        <v>3618395</v>
      </c>
      <c r="S44" s="13">
        <v>134564</v>
      </c>
      <c r="T44" s="13">
        <v>102250</v>
      </c>
      <c r="U44" s="13">
        <f t="shared" si="11"/>
        <v>1955465345</v>
      </c>
      <c r="V44" s="33"/>
      <c r="W44" s="5">
        <f t="shared" si="2"/>
        <v>1955228531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1"/>
        <v>0</v>
      </c>
      <c r="V45" s="33"/>
      <c r="W45" s="5">
        <f t="shared" si="2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1"/>
        <v>0</v>
      </c>
      <c r="V46" s="33"/>
      <c r="W46" s="5">
        <f t="shared" si="2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393501528</v>
      </c>
      <c r="R47" s="13"/>
      <c r="S47" s="13"/>
      <c r="T47" s="13"/>
      <c r="U47" s="13">
        <f t="shared" si="11"/>
        <v>393501528</v>
      </c>
      <c r="V47" s="33"/>
      <c r="W47" s="5">
        <f t="shared" si="2"/>
        <v>393501528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500</v>
      </c>
      <c r="G48" s="13">
        <v>200</v>
      </c>
      <c r="H48" s="13">
        <v>300</v>
      </c>
      <c r="I48" s="13">
        <v>1000</v>
      </c>
      <c r="J48" s="13">
        <v>1000</v>
      </c>
      <c r="K48" s="13">
        <v>1000</v>
      </c>
      <c r="L48" s="13">
        <v>1000</v>
      </c>
      <c r="M48" s="13">
        <v>1000</v>
      </c>
      <c r="N48" s="13">
        <v>1000</v>
      </c>
      <c r="O48" s="13">
        <v>1000</v>
      </c>
      <c r="P48" s="13">
        <v>712902</v>
      </c>
      <c r="Q48" s="13">
        <v>1000</v>
      </c>
      <c r="R48" s="13">
        <v>1000</v>
      </c>
      <c r="S48" s="13">
        <v>5000</v>
      </c>
      <c r="T48" s="13">
        <v>1000</v>
      </c>
      <c r="U48" s="13">
        <f t="shared" si="11"/>
        <v>728902</v>
      </c>
      <c r="V48" s="33"/>
      <c r="W48" s="5">
        <f t="shared" si="2"/>
        <v>722902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5000</v>
      </c>
      <c r="G49" s="15">
        <v>2000</v>
      </c>
      <c r="H49" s="15">
        <v>3000</v>
      </c>
      <c r="I49" s="15">
        <v>10000</v>
      </c>
      <c r="J49" s="15">
        <v>10000</v>
      </c>
      <c r="K49" s="15">
        <v>100000</v>
      </c>
      <c r="L49" s="15">
        <v>10000</v>
      </c>
      <c r="M49" s="15">
        <v>10000</v>
      </c>
      <c r="N49" s="15">
        <v>10000</v>
      </c>
      <c r="O49" s="15">
        <v>10000</v>
      </c>
      <c r="P49" s="15">
        <v>10000</v>
      </c>
      <c r="Q49" s="15">
        <v>9999</v>
      </c>
      <c r="R49" s="15">
        <v>10000</v>
      </c>
      <c r="S49" s="15">
        <v>5000</v>
      </c>
      <c r="T49" s="15">
        <v>10000</v>
      </c>
      <c r="U49" s="15">
        <f t="shared" si="11"/>
        <v>214999</v>
      </c>
      <c r="V49" s="33"/>
      <c r="W49" s="5">
        <f t="shared" si="2"/>
        <v>199999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>
        <f>+F9-F25</f>
        <v>0</v>
      </c>
      <c r="G51" s="11">
        <f aca="true" t="shared" si="12" ref="G51:V51">+G9-G25</f>
        <v>0</v>
      </c>
      <c r="H51" s="11">
        <f t="shared" si="12"/>
        <v>0</v>
      </c>
      <c r="I51" s="11">
        <f t="shared" si="12"/>
        <v>0</v>
      </c>
      <c r="J51" s="11">
        <f t="shared" si="12"/>
        <v>0</v>
      </c>
      <c r="K51" s="11">
        <f t="shared" si="12"/>
        <v>0</v>
      </c>
      <c r="L51" s="11">
        <f t="shared" si="12"/>
        <v>0</v>
      </c>
      <c r="M51" s="11">
        <f t="shared" si="12"/>
        <v>0</v>
      </c>
      <c r="N51" s="11">
        <f t="shared" si="12"/>
        <v>0</v>
      </c>
      <c r="O51" s="11">
        <f t="shared" si="12"/>
        <v>0</v>
      </c>
      <c r="P51" s="11">
        <f t="shared" si="12"/>
        <v>0</v>
      </c>
      <c r="Q51" s="11">
        <f>+Q9-Q25</f>
        <v>0</v>
      </c>
      <c r="R51" s="11">
        <f t="shared" si="12"/>
        <v>0</v>
      </c>
      <c r="S51" s="11">
        <f t="shared" si="12"/>
        <v>0</v>
      </c>
      <c r="T51" s="11">
        <f t="shared" si="12"/>
        <v>0</v>
      </c>
      <c r="U51" s="4">
        <f t="shared" si="12"/>
        <v>0</v>
      </c>
      <c r="V51" s="4">
        <f t="shared" si="12"/>
        <v>0</v>
      </c>
      <c r="W51" s="4">
        <f>+W9-W25</f>
        <v>0</v>
      </c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selection activeCell="J11" sqref="J11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9.625" style="1" hidden="1" customWidth="1"/>
    <col min="27" max="29" width="9.625" style="1" customWidth="1"/>
    <col min="30" max="30" width="10.875" style="1" bestFit="1" customWidth="1"/>
    <col min="31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76" t="s">
        <v>106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78" t="s">
        <v>104</v>
      </c>
      <c r="L3" s="78"/>
      <c r="M3" s="78"/>
      <c r="N3" s="78"/>
      <c r="O3" s="78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2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2352264.175</v>
      </c>
      <c r="G9" s="55">
        <f t="shared" si="0"/>
        <v>915711.7960000001</v>
      </c>
      <c r="H9" s="55">
        <f t="shared" si="0"/>
        <v>2005539.223</v>
      </c>
      <c r="I9" s="55">
        <f t="shared" si="0"/>
        <v>6030271.286</v>
      </c>
      <c r="J9" s="55">
        <f t="shared" si="0"/>
        <v>32615302.042</v>
      </c>
      <c r="K9" s="55">
        <f t="shared" si="0"/>
        <v>229878636.86900002</v>
      </c>
      <c r="L9" s="55">
        <f t="shared" si="0"/>
        <v>23462694.327000003</v>
      </c>
      <c r="M9" s="55">
        <f t="shared" si="0"/>
        <v>31907542.826</v>
      </c>
      <c r="N9" s="55">
        <f t="shared" si="0"/>
        <v>-20743368.264</v>
      </c>
      <c r="O9" s="55">
        <f t="shared" si="0"/>
        <v>35642896.982999995</v>
      </c>
      <c r="P9" s="55">
        <f t="shared" si="0"/>
        <v>5074348.777</v>
      </c>
      <c r="Q9" s="55">
        <f>SUM(Q11,Q12,Q13,Q14,Q19,Q20,Q21,Q22,Q23,Q24,Q10)</f>
        <v>123077992.13100001</v>
      </c>
      <c r="R9" s="55">
        <f t="shared" si="0"/>
        <v>3154386.02</v>
      </c>
      <c r="S9" s="55">
        <f t="shared" si="0"/>
        <v>740608</v>
      </c>
      <c r="T9" s="55">
        <f t="shared" si="0"/>
        <v>3039679</v>
      </c>
      <c r="U9" s="55">
        <f>SUM(U11,U12,U13,U14,U19,U20,U21,U22,U24,U10,U23)</f>
        <v>479154505.191</v>
      </c>
      <c r="V9" s="56"/>
      <c r="W9" s="56">
        <f>SUM(W11,W10,W12,W13,W14,W19,W20,W21,W22,W24,W23)</f>
        <v>475374218.191</v>
      </c>
      <c r="X9" s="57"/>
      <c r="Y9" s="57"/>
      <c r="Z9" s="57"/>
      <c r="AA9" s="57"/>
      <c r="AB9" s="57"/>
      <c r="AC9" s="57"/>
      <c r="AD9" s="57"/>
      <c r="AE9" s="57"/>
      <c r="AF9" s="57"/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0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0</v>
      </c>
      <c r="T10" s="13">
        <f>'EJEC NO IMPRIMIR'!T10/'EJEC REGULAR'!$D$1</f>
        <v>0</v>
      </c>
      <c r="U10" s="13">
        <f>SUM(F10:T10)</f>
        <v>0</v>
      </c>
      <c r="V10" s="33"/>
      <c r="W10" s="5">
        <f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399.39</v>
      </c>
      <c r="G11" s="13">
        <f>'EJEC NO IMPRIMIR'!G11/'EJEC REGULAR'!$D$1</f>
        <v>192.639</v>
      </c>
      <c r="H11" s="13">
        <f>'EJEC NO IMPRIMIR'!H11/'EJEC REGULAR'!$D$1</f>
        <v>2167.794</v>
      </c>
      <c r="I11" s="13">
        <f>'EJEC NO IMPRIMIR'!I11/'EJEC REGULAR'!$D$1</f>
        <v>5775.45</v>
      </c>
      <c r="J11" s="13">
        <f>'EJEC NO IMPRIMIR'!J11/'EJEC REGULAR'!$D$1</f>
        <v>3271.783</v>
      </c>
      <c r="K11" s="13">
        <f>'EJEC NO IMPRIMIR'!K11/'EJEC REGULAR'!$D$1</f>
        <v>33616.045</v>
      </c>
      <c r="L11" s="13">
        <f>'EJEC NO IMPRIMIR'!L11/'EJEC REGULAR'!$D$1</f>
        <v>1928.58</v>
      </c>
      <c r="M11" s="13">
        <f>'EJEC NO IMPRIMIR'!M11/'EJEC REGULAR'!$D$1</f>
        <v>1512.129</v>
      </c>
      <c r="N11" s="13">
        <f>'EJEC NO IMPRIMIR'!N11/'EJEC REGULAR'!$D$1</f>
        <v>608.181</v>
      </c>
      <c r="O11" s="13">
        <f>'EJEC NO IMPRIMIR'!O11/'EJEC REGULAR'!$D$1</f>
        <v>350.046</v>
      </c>
      <c r="P11" s="13">
        <f>'EJEC NO IMPRIMIR'!P11/'EJEC REGULAR'!$D$1</f>
        <v>4083.557</v>
      </c>
      <c r="Q11" s="13">
        <f>'EJEC NO IMPRIMIR'!Q11/'EJEC REGULAR'!$D$1</f>
        <v>0</v>
      </c>
      <c r="R11" s="13">
        <f>'EJEC NO IMPRIMIR'!R11/'EJEC REGULAR'!$D$1</f>
        <v>1163.244</v>
      </c>
      <c r="S11" s="13">
        <f>'EJEC NO IMPRIMIR'!S11/'EJEC REGULAR'!$D$1</f>
        <v>725</v>
      </c>
      <c r="T11" s="13">
        <f>'EJEC NO IMPRIMIR'!T11/'EJEC REGULAR'!$D$1</f>
        <v>0</v>
      </c>
      <c r="U11" s="13">
        <f>SUM(F11:T11)</f>
        <v>55793.837999999996</v>
      </c>
      <c r="V11" s="33"/>
      <c r="W11" s="5">
        <f>+U11-T11-S11</f>
        <v>55068.837999999996</v>
      </c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110</v>
      </c>
      <c r="J12" s="13">
        <f>'EJEC NO IMPRIMIR'!J12/'EJEC REGULAR'!$D$1</f>
        <v>102704.437</v>
      </c>
      <c r="K12" s="13">
        <f>'EJEC NO IMPRIMIR'!K12/'EJEC REGULAR'!$D$1</f>
        <v>1568042.348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5120450.812</v>
      </c>
      <c r="R12" s="13">
        <f>'EJEC NO IMPRIMIR'!R12/'EJEC REGULAR'!$D$1</f>
        <v>0</v>
      </c>
      <c r="S12" s="13">
        <f>'EJEC NO IMPRIMIR'!S12/'EJEC REGULAR'!$D$1</f>
        <v>74011</v>
      </c>
      <c r="T12" s="13">
        <f>'EJEC NO IMPRIMIR'!T12/'EJEC REGULAR'!$D$1</f>
        <v>0</v>
      </c>
      <c r="U12" s="13">
        <f>SUM(F12:T12)</f>
        <v>6865318.597</v>
      </c>
      <c r="V12" s="33"/>
      <c r="W12" s="5">
        <f>+U12-T12-S12</f>
        <v>6791307.597</v>
      </c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146427.577</v>
      </c>
      <c r="G13" s="13">
        <f>'EJEC NO IMPRIMIR'!G13/'EJEC REGULAR'!$D$1</f>
        <v>169346.706</v>
      </c>
      <c r="H13" s="13">
        <f>'EJEC NO IMPRIMIR'!H13/'EJEC REGULAR'!$D$1</f>
        <v>121471.383</v>
      </c>
      <c r="I13" s="13">
        <f>'EJEC NO IMPRIMIR'!I13/'EJEC REGULAR'!$D$1</f>
        <v>156252.146</v>
      </c>
      <c r="J13" s="13">
        <f>'EJEC NO IMPRIMIR'!J13/'EJEC REGULAR'!$D$1</f>
        <v>253484.004</v>
      </c>
      <c r="K13" s="13">
        <f>'EJEC NO IMPRIMIR'!K13/'EJEC REGULAR'!$D$1</f>
        <v>1453825.461</v>
      </c>
      <c r="L13" s="13">
        <f>'EJEC NO IMPRIMIR'!L13/'EJEC REGULAR'!$D$1</f>
        <v>183776.913</v>
      </c>
      <c r="M13" s="13">
        <f>'EJEC NO IMPRIMIR'!M13/'EJEC REGULAR'!$D$1</f>
        <v>171536.934</v>
      </c>
      <c r="N13" s="13">
        <f>'EJEC NO IMPRIMIR'!N13/'EJEC REGULAR'!$D$1</f>
        <v>75126.052</v>
      </c>
      <c r="O13" s="13">
        <f>'EJEC NO IMPRIMIR'!O13/'EJEC REGULAR'!$D$1</f>
        <v>46856.927</v>
      </c>
      <c r="P13" s="13">
        <f>'EJEC NO IMPRIMIR'!P13/'EJEC REGULAR'!$D$1</f>
        <v>285730.062</v>
      </c>
      <c r="Q13" s="13">
        <f>'EJEC NO IMPRIMIR'!Q13/'EJEC REGULAR'!$D$1</f>
        <v>1504277.366</v>
      </c>
      <c r="R13" s="13">
        <f>'EJEC NO IMPRIMIR'!R13/'EJEC REGULAR'!$D$1</f>
        <v>192664.731</v>
      </c>
      <c r="S13" s="13">
        <f>'EJEC NO IMPRIMIR'!S13/'EJEC REGULAR'!$D$1</f>
        <v>5582</v>
      </c>
      <c r="T13" s="13">
        <f>'EJEC NO IMPRIMIR'!T13/'EJEC REGULAR'!$D$1</f>
        <v>44916</v>
      </c>
      <c r="U13" s="13">
        <f>SUM(F13:T13)</f>
        <v>4811274.261999999</v>
      </c>
      <c r="V13" s="33"/>
      <c r="W13" s="5">
        <f aca="true" t="shared" si="1" ref="W13:W49">+U13-T13-S13</f>
        <v>4760776.261999999</v>
      </c>
      <c r="X13" s="33"/>
      <c r="Y13" s="75" t="e">
        <f>+#REF!</f>
        <v>#REF!</v>
      </c>
      <c r="Z13" s="33"/>
      <c r="AA13" s="33"/>
      <c r="AB13" s="33"/>
      <c r="AC13" s="33"/>
      <c r="AD13" s="33"/>
      <c r="AE13" s="33"/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1903679</v>
      </c>
      <c r="G14" s="13">
        <f>'EJEC NO IMPRIMIR'!G14/'EJEC REGULAR'!$D$1</f>
        <v>797365</v>
      </c>
      <c r="H14" s="13">
        <f>'EJEC NO IMPRIMIR'!H14/'EJEC REGULAR'!$D$1</f>
        <v>2200000</v>
      </c>
      <c r="I14" s="13">
        <f>'EJEC NO IMPRIMIR'!I14/'EJEC REGULAR'!$D$1</f>
        <v>3020000</v>
      </c>
      <c r="J14" s="13">
        <f>'EJEC NO IMPRIMIR'!J14/'EJEC REGULAR'!$D$1</f>
        <v>30550000</v>
      </c>
      <c r="K14" s="13">
        <f>'EJEC NO IMPRIMIR'!K14/'EJEC REGULAR'!$D$1</f>
        <v>167682467</v>
      </c>
      <c r="L14" s="13">
        <f>'EJEC NO IMPRIMIR'!L14/'EJEC REGULAR'!$D$1</f>
        <v>24949697</v>
      </c>
      <c r="M14" s="13">
        <f>'EJEC NO IMPRIMIR'!M14/'EJEC REGULAR'!$D$1</f>
        <v>27470000</v>
      </c>
      <c r="N14" s="13">
        <f>'EJEC NO IMPRIMIR'!N14/'EJEC REGULAR'!$D$1</f>
        <v>285159</v>
      </c>
      <c r="O14" s="13">
        <f>'EJEC NO IMPRIMIR'!O14/'EJEC REGULAR'!$D$1</f>
        <v>43354166</v>
      </c>
      <c r="P14" s="13">
        <f>'EJEC NO IMPRIMIR'!P14/'EJEC REGULAR'!$D$1</f>
        <v>4067269</v>
      </c>
      <c r="Q14" s="13">
        <f>'EJEC NO IMPRIMIR'!Q14/'EJEC REGULAR'!$D$1</f>
        <v>52978793</v>
      </c>
      <c r="R14" s="13">
        <f>'EJEC NO IMPRIMIR'!R14/'EJEC REGULAR'!$D$1</f>
        <v>5456000</v>
      </c>
      <c r="S14" s="13">
        <f>'EJEC NO IMPRIMIR'!S14/'EJEC REGULAR'!$D$1</f>
        <v>447964</v>
      </c>
      <c r="T14" s="13">
        <f>'EJEC NO IMPRIMIR'!T14/'EJEC REGULAR'!$D$1</f>
        <v>2994763</v>
      </c>
      <c r="U14" s="13">
        <f>SUM(U15,U18)</f>
        <v>368157322</v>
      </c>
      <c r="V14" s="33"/>
      <c r="W14" s="5">
        <f>+U14-T14-S14</f>
        <v>364714595</v>
      </c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1903679</v>
      </c>
      <c r="G15" s="13">
        <f>'EJEC NO IMPRIMIR'!G15/'EJEC REGULAR'!$D$1</f>
        <v>797365</v>
      </c>
      <c r="H15" s="13">
        <f>'EJEC NO IMPRIMIR'!H15/'EJEC REGULAR'!$D$1</f>
        <v>2200000</v>
      </c>
      <c r="I15" s="13">
        <f>'EJEC NO IMPRIMIR'!I15/'EJEC REGULAR'!$D$1</f>
        <v>3020000</v>
      </c>
      <c r="J15" s="13">
        <f>'EJEC NO IMPRIMIR'!J15/'EJEC REGULAR'!$D$1</f>
        <v>30550000</v>
      </c>
      <c r="K15" s="13">
        <f>'EJEC NO IMPRIMIR'!K15/'EJEC REGULAR'!$D$1</f>
        <v>167682467</v>
      </c>
      <c r="L15" s="13">
        <f>'EJEC NO IMPRIMIR'!L15/'EJEC REGULAR'!$D$1</f>
        <v>24949697</v>
      </c>
      <c r="M15" s="13">
        <f>'EJEC NO IMPRIMIR'!M15/'EJEC REGULAR'!$D$1</f>
        <v>27470000</v>
      </c>
      <c r="N15" s="13">
        <f>'EJEC NO IMPRIMIR'!N15/'EJEC REGULAR'!$D$1</f>
        <v>285159</v>
      </c>
      <c r="O15" s="13">
        <f>'EJEC NO IMPRIMIR'!O15/'EJEC REGULAR'!$D$1</f>
        <v>43354166</v>
      </c>
      <c r="P15" s="13">
        <f>'EJEC NO IMPRIMIR'!P15/'EJEC REGULAR'!$D$1</f>
        <v>4067269</v>
      </c>
      <c r="Q15" s="13">
        <f>'EJEC NO IMPRIMIR'!Q15/'EJEC REGULAR'!$D$1</f>
        <v>52978793</v>
      </c>
      <c r="R15" s="13">
        <f>'EJEC NO IMPRIMIR'!R15/'EJEC REGULAR'!$D$1</f>
        <v>5456000</v>
      </c>
      <c r="S15" s="13">
        <f>'EJEC NO IMPRIMIR'!S15/'EJEC REGULAR'!$D$1</f>
        <v>447964</v>
      </c>
      <c r="T15" s="13">
        <f>'EJEC NO IMPRIMIR'!T15/'EJEC REGULAR'!$D$1</f>
        <v>2994763</v>
      </c>
      <c r="U15" s="13">
        <f>SUM(U16:U17)</f>
        <v>368157322</v>
      </c>
      <c r="V15" s="33"/>
      <c r="W15" s="5">
        <f t="shared" si="1"/>
        <v>364714595</v>
      </c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1804195</v>
      </c>
      <c r="G16" s="13">
        <f>'EJEC NO IMPRIMIR'!G16/'EJEC REGULAR'!$D$1</f>
        <v>747365</v>
      </c>
      <c r="H16" s="13">
        <f>'EJEC NO IMPRIMIR'!H16/'EJEC REGULAR'!$D$1</f>
        <v>2050000</v>
      </c>
      <c r="I16" s="13">
        <f>'EJEC NO IMPRIMIR'!I16/'EJEC REGULAR'!$D$1</f>
        <v>2720000</v>
      </c>
      <c r="J16" s="13">
        <f>'EJEC NO IMPRIMIR'!J16/'EJEC REGULAR'!$D$1</f>
        <v>4050000</v>
      </c>
      <c r="K16" s="13">
        <f>'EJEC NO IMPRIMIR'!K16/'EJEC REGULAR'!$D$1</f>
        <v>27636110</v>
      </c>
      <c r="L16" s="13">
        <f>'EJEC NO IMPRIMIR'!L16/'EJEC REGULAR'!$D$1</f>
        <v>1949697</v>
      </c>
      <c r="M16" s="13">
        <f>'EJEC NO IMPRIMIR'!M16/'EJEC REGULAR'!$D$1</f>
        <v>1470000</v>
      </c>
      <c r="N16" s="13">
        <f>'EJEC NO IMPRIMIR'!N16/'EJEC REGULAR'!$D$1</f>
        <v>0</v>
      </c>
      <c r="O16" s="13">
        <f>'EJEC NO IMPRIMIR'!O16/'EJEC REGULAR'!$D$1</f>
        <v>1584166</v>
      </c>
      <c r="P16" s="13">
        <f>'EJEC NO IMPRIMIR'!P16/'EJEC REGULAR'!$D$1</f>
        <v>3694269</v>
      </c>
      <c r="Q16" s="13">
        <f>'EJEC NO IMPRIMIR'!Q16/'EJEC REGULAR'!$D$1</f>
        <v>2765536</v>
      </c>
      <c r="R16" s="13">
        <f>'EJEC NO IMPRIMIR'!R16/'EJEC REGULAR'!$D$1</f>
        <v>3400000</v>
      </c>
      <c r="S16" s="13">
        <f>'EJEC NO IMPRIMIR'!S16/'EJEC REGULAR'!$D$1</f>
        <v>402000</v>
      </c>
      <c r="T16" s="13">
        <f>'EJEC NO IMPRIMIR'!T16/'EJEC REGULAR'!$D$1</f>
        <v>1748943</v>
      </c>
      <c r="U16" s="13">
        <f aca="true" t="shared" si="2" ref="U16:U24">SUM(F16:T16)</f>
        <v>56022281</v>
      </c>
      <c r="V16" s="33"/>
      <c r="W16" s="5">
        <f t="shared" si="1"/>
        <v>53871338</v>
      </c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99484</v>
      </c>
      <c r="G17" s="13">
        <f>'EJEC NO IMPRIMIR'!G17/'EJEC REGULAR'!$D$1</f>
        <v>50000</v>
      </c>
      <c r="H17" s="13">
        <f>'EJEC NO IMPRIMIR'!H17/'EJEC REGULAR'!$D$1</f>
        <v>150000</v>
      </c>
      <c r="I17" s="13">
        <f>'EJEC NO IMPRIMIR'!I17/'EJEC REGULAR'!$D$1</f>
        <v>300000</v>
      </c>
      <c r="J17" s="13">
        <f>'EJEC NO IMPRIMIR'!J17/'EJEC REGULAR'!$D$1</f>
        <v>26500000</v>
      </c>
      <c r="K17" s="13">
        <f>'EJEC NO IMPRIMIR'!K17/'EJEC REGULAR'!$D$1</f>
        <v>140046357</v>
      </c>
      <c r="L17" s="13">
        <f>'EJEC NO IMPRIMIR'!L17/'EJEC REGULAR'!$D$1</f>
        <v>23000000</v>
      </c>
      <c r="M17" s="13">
        <f>'EJEC NO IMPRIMIR'!M17/'EJEC REGULAR'!$D$1</f>
        <v>26000000</v>
      </c>
      <c r="N17" s="13">
        <f>'EJEC NO IMPRIMIR'!N17/'EJEC REGULAR'!$D$1</f>
        <v>285159</v>
      </c>
      <c r="O17" s="13">
        <f>'EJEC NO IMPRIMIR'!O17/'EJEC REGULAR'!$D$1</f>
        <v>41770000</v>
      </c>
      <c r="P17" s="13">
        <f>'EJEC NO IMPRIMIR'!P17/'EJEC REGULAR'!$D$1</f>
        <v>373000</v>
      </c>
      <c r="Q17" s="13">
        <f>'EJEC NO IMPRIMIR'!Q17/'EJEC REGULAR'!$D$1</f>
        <v>50213257</v>
      </c>
      <c r="R17" s="13">
        <f>'EJEC NO IMPRIMIR'!R17/'EJEC REGULAR'!$D$1</f>
        <v>2056000</v>
      </c>
      <c r="S17" s="13">
        <f>'EJEC NO IMPRIMIR'!S17/'EJEC REGULAR'!$D$1</f>
        <v>45964</v>
      </c>
      <c r="T17" s="13">
        <f>'EJEC NO IMPRIMIR'!T17/'EJEC REGULAR'!$D$1</f>
        <v>1245820</v>
      </c>
      <c r="U17" s="13">
        <f t="shared" si="2"/>
        <v>312135041</v>
      </c>
      <c r="V17" s="33"/>
      <c r="W17" s="5">
        <f t="shared" si="1"/>
        <v>310843257</v>
      </c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0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2"/>
        <v>0</v>
      </c>
      <c r="V18" s="33"/>
      <c r="W18" s="5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0</v>
      </c>
      <c r="K19" s="13">
        <f>'EJEC NO IMPRIMIR'!K19/'EJEC REGULAR'!$D$1</f>
        <v>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0</v>
      </c>
      <c r="Q19" s="13">
        <f>'EJEC NO IMPRIMIR'!Q19/'EJEC REGULAR'!$D$1</f>
        <v>0</v>
      </c>
      <c r="R19" s="13">
        <f>'EJEC NO IMPRIMIR'!R19/'EJEC REGULAR'!$D$1</f>
        <v>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2"/>
        <v>0</v>
      </c>
      <c r="V19" s="33"/>
      <c r="W19" s="5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2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106316.84</v>
      </c>
      <c r="G21" s="13">
        <f>'EJEC NO IMPRIMIR'!G21/'EJEC REGULAR'!$D$1</f>
        <v>51750.207</v>
      </c>
      <c r="H21" s="13">
        <f>'EJEC NO IMPRIMIR'!H21/'EJEC REGULAR'!$D$1</f>
        <v>134885.451</v>
      </c>
      <c r="I21" s="13">
        <f>'EJEC NO IMPRIMIR'!I21/'EJEC REGULAR'!$D$1</f>
        <v>144919.503</v>
      </c>
      <c r="J21" s="13">
        <f>'EJEC NO IMPRIMIR'!J21/'EJEC REGULAR'!$D$1</f>
        <v>209612.233</v>
      </c>
      <c r="K21" s="13">
        <f>'EJEC NO IMPRIMIR'!K21/'EJEC REGULAR'!$D$1</f>
        <v>2332290.182</v>
      </c>
      <c r="L21" s="13">
        <f>'EJEC NO IMPRIMIR'!L21/'EJEC REGULAR'!$D$1</f>
        <v>287694.416</v>
      </c>
      <c r="M21" s="13">
        <f>'EJEC NO IMPRIMIR'!M21/'EJEC REGULAR'!$D$1</f>
        <v>130896.765</v>
      </c>
      <c r="N21" s="13">
        <f>'EJEC NO IMPRIMIR'!N21/'EJEC REGULAR'!$D$1</f>
        <v>61978.959</v>
      </c>
      <c r="O21" s="13">
        <f>'EJEC NO IMPRIMIR'!O21/'EJEC REGULAR'!$D$1</f>
        <v>98011.555</v>
      </c>
      <c r="P21" s="13">
        <f>'EJEC NO IMPRIMIR'!P21/'EJEC REGULAR'!$D$1</f>
        <v>253489.134</v>
      </c>
      <c r="Q21" s="13">
        <f>'EJEC NO IMPRIMIR'!Q21/'EJEC REGULAR'!$D$1</f>
        <v>19337.502</v>
      </c>
      <c r="R21" s="13">
        <f>'EJEC NO IMPRIMIR'!R21/'EJEC REGULAR'!$D$1</f>
        <v>174911.303</v>
      </c>
      <c r="S21" s="13">
        <f>'EJEC NO IMPRIMIR'!S21/'EJEC REGULAR'!$D$1</f>
        <v>58440</v>
      </c>
      <c r="T21" s="13">
        <f>'EJEC NO IMPRIMIR'!T21/'EJEC REGULAR'!$D$1</f>
        <v>0</v>
      </c>
      <c r="U21" s="13">
        <f t="shared" si="2"/>
        <v>4064534.0500000003</v>
      </c>
      <c r="V21" s="33"/>
      <c r="W21" s="5">
        <f t="shared" si="1"/>
        <v>4006094.0500000003</v>
      </c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0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65038039.766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2"/>
        <v>65038039.766</v>
      </c>
      <c r="V22" s="33"/>
      <c r="W22" s="5">
        <f t="shared" si="1"/>
        <v>65038039.766</v>
      </c>
      <c r="X22" s="33"/>
      <c r="Y22" s="75" t="e">
        <f>+#REF!</f>
        <v>#REF!</v>
      </c>
      <c r="Z22" s="33"/>
      <c r="AA22" s="33"/>
      <c r="AB22" s="33"/>
      <c r="AC22" s="33"/>
      <c r="AD22" s="33"/>
      <c r="AE22" s="33"/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2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195441.368</v>
      </c>
      <c r="G24" s="13">
        <f>'EJEC NO IMPRIMIR'!G24/'EJEC REGULAR'!$D$1</f>
        <v>-102942.756</v>
      </c>
      <c r="H24" s="13">
        <f>'EJEC NO IMPRIMIR'!H24/'EJEC REGULAR'!$D$1</f>
        <v>-452985.405</v>
      </c>
      <c r="I24" s="13">
        <f>'EJEC NO IMPRIMIR'!I24/'EJEC REGULAR'!$D$1</f>
        <v>2703214.187</v>
      </c>
      <c r="J24" s="13">
        <f>'EJEC NO IMPRIMIR'!J24/'EJEC REGULAR'!$D$1</f>
        <v>1496229.585</v>
      </c>
      <c r="K24" s="13">
        <f>'EJEC NO IMPRIMIR'!K24/'EJEC REGULAR'!$D$1</f>
        <v>56808395.833</v>
      </c>
      <c r="L24" s="13">
        <f>'EJEC NO IMPRIMIR'!L24/'EJEC REGULAR'!$D$1</f>
        <v>-1960402.582</v>
      </c>
      <c r="M24" s="13">
        <f>'EJEC NO IMPRIMIR'!M24/'EJEC REGULAR'!$D$1</f>
        <v>4133596.998</v>
      </c>
      <c r="N24" s="13">
        <f>'EJEC NO IMPRIMIR'!N24/'EJEC REGULAR'!$D$1</f>
        <v>-21166240.456</v>
      </c>
      <c r="O24" s="13">
        <f>'EJEC NO IMPRIMIR'!O24/'EJEC REGULAR'!$D$1</f>
        <v>-7856487.545</v>
      </c>
      <c r="P24" s="13">
        <f>'EJEC NO IMPRIMIR'!P24/'EJEC REGULAR'!$D$1</f>
        <v>463777.024</v>
      </c>
      <c r="Q24" s="13">
        <f>'EJEC NO IMPRIMIR'!Q24/'EJEC REGULAR'!$D$1</f>
        <v>-1582906.315</v>
      </c>
      <c r="R24" s="13">
        <f>'EJEC NO IMPRIMIR'!R24/'EJEC REGULAR'!$D$1</f>
        <v>-2670353.258</v>
      </c>
      <c r="S24" s="13">
        <f>'EJEC NO IMPRIMIR'!S24/'EJEC REGULAR'!$D$1</f>
        <v>153886</v>
      </c>
      <c r="T24" s="13">
        <f>'EJEC NO IMPRIMIR'!T24/'EJEC REGULAR'!$D$1</f>
        <v>0</v>
      </c>
      <c r="U24" s="13">
        <f t="shared" si="2"/>
        <v>30162222.677999992</v>
      </c>
      <c r="V24" s="33"/>
      <c r="W24" s="5">
        <f t="shared" si="1"/>
        <v>30008336.677999992</v>
      </c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2023011.9890000003</v>
      </c>
      <c r="G25" s="55">
        <f aca="true" t="shared" si="3" ref="G25:W25">SUM(G26,G27,G28,G29,G30,G31,G32,G41,G42,G46,G47,G48,G49)</f>
        <v>840326.944</v>
      </c>
      <c r="H25" s="55">
        <f t="shared" si="3"/>
        <v>2178861.1580000003</v>
      </c>
      <c r="I25" s="55">
        <f t="shared" si="3"/>
        <v>5241432.149</v>
      </c>
      <c r="J25" s="55">
        <f t="shared" si="3"/>
        <v>46112414.297</v>
      </c>
      <c r="K25" s="55">
        <f t="shared" si="3"/>
        <v>308270800.32</v>
      </c>
      <c r="L25" s="55">
        <f t="shared" si="3"/>
        <v>22564349.805999998</v>
      </c>
      <c r="M25" s="55">
        <f t="shared" si="3"/>
        <v>30571700.126</v>
      </c>
      <c r="N25" s="55">
        <f t="shared" si="3"/>
        <v>1393260.662</v>
      </c>
      <c r="O25" s="55">
        <f t="shared" si="3"/>
        <v>43512240.24</v>
      </c>
      <c r="P25" s="55">
        <f t="shared" si="3"/>
        <v>5367522.509000001</v>
      </c>
      <c r="Q25" s="55">
        <f t="shared" si="3"/>
        <v>186712956.45299998</v>
      </c>
      <c r="R25" s="55">
        <f t="shared" si="3"/>
        <v>6208862.064</v>
      </c>
      <c r="S25" s="55">
        <f t="shared" si="3"/>
        <v>497693</v>
      </c>
      <c r="T25" s="55">
        <f t="shared" si="3"/>
        <v>3308422</v>
      </c>
      <c r="U25" s="55">
        <f t="shared" si="3"/>
        <v>664803853.717</v>
      </c>
      <c r="V25" s="57"/>
      <c r="W25" s="55">
        <f t="shared" si="3"/>
        <v>660997738.717</v>
      </c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1674092.067</v>
      </c>
      <c r="G26" s="14">
        <f>'EJEC NO IMPRIMIR'!G26/'EJEC REGULAR'!$D$1</f>
        <v>727962.296</v>
      </c>
      <c r="H26" s="14">
        <f>'EJEC NO IMPRIMIR'!H26/'EJEC REGULAR'!$D$1</f>
        <v>2018824.261</v>
      </c>
      <c r="I26" s="14">
        <f>'EJEC NO IMPRIMIR'!I26/'EJEC REGULAR'!$D$1</f>
        <v>2712386</v>
      </c>
      <c r="J26" s="14">
        <f>'EJEC NO IMPRIMIR'!J26/'EJEC REGULAR'!$D$1</f>
        <v>3902914.746</v>
      </c>
      <c r="K26" s="14">
        <f>'EJEC NO IMPRIMIR'!K26/'EJEC REGULAR'!$D$1</f>
        <v>26965984.983</v>
      </c>
      <c r="L26" s="14">
        <f>'EJEC NO IMPRIMIR'!L26/'EJEC REGULAR'!$D$1</f>
        <v>1941311.459</v>
      </c>
      <c r="M26" s="14">
        <f>'EJEC NO IMPRIMIR'!M26/'EJEC REGULAR'!$D$1</f>
        <v>1459788.046</v>
      </c>
      <c r="N26" s="14">
        <f>'EJEC NO IMPRIMIR'!N26/'EJEC REGULAR'!$D$1</f>
        <v>1136019.849</v>
      </c>
      <c r="O26" s="14">
        <f>'EJEC NO IMPRIMIR'!O26/'EJEC REGULAR'!$D$1</f>
        <v>1212331.09</v>
      </c>
      <c r="P26" s="14">
        <f>'EJEC NO IMPRIMIR'!P26/'EJEC REGULAR'!$D$1</f>
        <v>4002419.373</v>
      </c>
      <c r="Q26" s="14">
        <f>'EJEC NO IMPRIMIR'!Q26/'EJEC REGULAR'!$D$1</f>
        <v>2913139.249</v>
      </c>
      <c r="R26" s="14">
        <f>'EJEC NO IMPRIMIR'!R26/'EJEC REGULAR'!$D$1</f>
        <v>3569600.17</v>
      </c>
      <c r="S26" s="14">
        <f>'EJEC NO IMPRIMIR'!S26/'EJEC REGULAR'!$D$1</f>
        <v>426684</v>
      </c>
      <c r="T26" s="14">
        <f>'EJEC NO IMPRIMIR'!T26/'EJEC REGULAR'!$D$1</f>
        <v>1867381</v>
      </c>
      <c r="U26" s="13">
        <f aca="true" t="shared" si="4" ref="U26:U31">SUM(F26:T26)</f>
        <v>56530838.589</v>
      </c>
      <c r="V26" s="33"/>
      <c r="W26" s="5">
        <f t="shared" si="1"/>
        <v>54236773.589</v>
      </c>
      <c r="X26" s="33"/>
      <c r="Y26" s="75" t="e">
        <f>+#REF!</f>
        <v>#REF!</v>
      </c>
      <c r="Z26" s="33"/>
      <c r="AA26" s="33"/>
      <c r="AB26" s="33"/>
      <c r="AC26" s="33"/>
      <c r="AD26" s="33"/>
      <c r="AE26" s="33"/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22503.678</v>
      </c>
      <c r="G27" s="13">
        <f>'EJEC NO IMPRIMIR'!G27/'EJEC REGULAR'!$D$1</f>
        <v>28905.995</v>
      </c>
      <c r="H27" s="13">
        <f>'EJEC NO IMPRIMIR'!H27/'EJEC REGULAR'!$D$1</f>
        <v>56752.129</v>
      </c>
      <c r="I27" s="13">
        <f>'EJEC NO IMPRIMIR'!I27/'EJEC REGULAR'!$D$1</f>
        <v>88753.162</v>
      </c>
      <c r="J27" s="13">
        <f>'EJEC NO IMPRIMIR'!J27/'EJEC REGULAR'!$D$1</f>
        <v>209871.8</v>
      </c>
      <c r="K27" s="13">
        <f>'EJEC NO IMPRIMIR'!K27/'EJEC REGULAR'!$D$1</f>
        <v>1381754.654</v>
      </c>
      <c r="L27" s="13">
        <f>'EJEC NO IMPRIMIR'!L27/'EJEC REGULAR'!$D$1</f>
        <v>76246.799</v>
      </c>
      <c r="M27" s="13">
        <f>'EJEC NO IMPRIMIR'!M27/'EJEC REGULAR'!$D$1</f>
        <v>38533.942</v>
      </c>
      <c r="N27" s="13">
        <f>'EJEC NO IMPRIMIR'!N27/'EJEC REGULAR'!$D$1</f>
        <v>34032.067</v>
      </c>
      <c r="O27" s="13">
        <f>'EJEC NO IMPRIMIR'!O27/'EJEC REGULAR'!$D$1</f>
        <v>148916.546</v>
      </c>
      <c r="P27" s="13">
        <f>'EJEC NO IMPRIMIR'!P27/'EJEC REGULAR'!$D$1</f>
        <v>646888.653</v>
      </c>
      <c r="Q27" s="13">
        <f>'EJEC NO IMPRIMIR'!Q27/'EJEC REGULAR'!$D$1</f>
        <v>184962.696</v>
      </c>
      <c r="R27" s="13">
        <f>'EJEC NO IMPRIMIR'!R27/'EJEC REGULAR'!$D$1</f>
        <v>147338.198</v>
      </c>
      <c r="S27" s="13">
        <f>'EJEC NO IMPRIMIR'!S27/'EJEC REGULAR'!$D$1</f>
        <v>25695</v>
      </c>
      <c r="T27" s="13">
        <f>'EJEC NO IMPRIMIR'!T27/'EJEC REGULAR'!$D$1</f>
        <v>396937</v>
      </c>
      <c r="U27" s="13">
        <f t="shared" si="4"/>
        <v>3488092.319</v>
      </c>
      <c r="V27" s="33"/>
      <c r="W27" s="5">
        <f t="shared" si="1"/>
        <v>3065460.319</v>
      </c>
      <c r="X27" s="33"/>
      <c r="Y27" s="75" t="e">
        <f>+#REF!</f>
        <v>#REF!</v>
      </c>
      <c r="Z27" s="33"/>
      <c r="AA27" s="33"/>
      <c r="AB27" s="33"/>
      <c r="AC27" s="33"/>
      <c r="AD27" s="33"/>
      <c r="AE27" s="33"/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157741.12</v>
      </c>
      <c r="G28" s="13">
        <f>'EJEC NO IMPRIMIR'!G28/'EJEC REGULAR'!$D$1</f>
        <v>49230.775</v>
      </c>
      <c r="H28" s="13">
        <f>'EJEC NO IMPRIMIR'!H28/'EJEC REGULAR'!$D$1</f>
        <v>26595.338</v>
      </c>
      <c r="I28" s="13">
        <f>'EJEC NO IMPRIMIR'!I28/'EJEC REGULAR'!$D$1</f>
        <v>202519.782</v>
      </c>
      <c r="J28" s="13">
        <f>'EJEC NO IMPRIMIR'!J28/'EJEC REGULAR'!$D$1</f>
        <v>34885.51</v>
      </c>
      <c r="K28" s="13">
        <f>'EJEC NO IMPRIMIR'!K28/'EJEC REGULAR'!$D$1</f>
        <v>908125.218</v>
      </c>
      <c r="L28" s="13">
        <f>'EJEC NO IMPRIMIR'!L28/'EJEC REGULAR'!$D$1</f>
        <v>60454.35</v>
      </c>
      <c r="M28" s="13">
        <f>'EJEC NO IMPRIMIR'!M28/'EJEC REGULAR'!$D$1</f>
        <v>25704.129</v>
      </c>
      <c r="N28" s="13">
        <f>'EJEC NO IMPRIMIR'!N28/'EJEC REGULAR'!$D$1</f>
        <v>117261.441</v>
      </c>
      <c r="O28" s="13">
        <f>'EJEC NO IMPRIMIR'!O28/'EJEC REGULAR'!$D$1</f>
        <v>0</v>
      </c>
      <c r="P28" s="13">
        <f>'EJEC NO IMPRIMIR'!P28/'EJEC REGULAR'!$D$1</f>
        <v>89346.532</v>
      </c>
      <c r="Q28" s="13">
        <f>'EJEC NO IMPRIMIR'!Q28/'EJEC REGULAR'!$D$1</f>
        <v>27138.859</v>
      </c>
      <c r="R28" s="13">
        <f>'EJEC NO IMPRIMIR'!R28/'EJEC REGULAR'!$D$1</f>
        <v>117149.324</v>
      </c>
      <c r="S28" s="13">
        <f>'EJEC NO IMPRIMIR'!S28/'EJEC REGULAR'!$D$1</f>
        <v>0</v>
      </c>
      <c r="T28" s="13">
        <f>'EJEC NO IMPRIMIR'!T28/'EJEC REGULAR'!$D$1</f>
        <v>0</v>
      </c>
      <c r="U28" s="13">
        <f t="shared" si="4"/>
        <v>1816152.3780000003</v>
      </c>
      <c r="V28" s="33"/>
      <c r="W28" s="5">
        <f t="shared" si="1"/>
        <v>1816152.3780000003</v>
      </c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35786.556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0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111365.502</v>
      </c>
      <c r="R29" s="13">
        <f>'EJEC NO IMPRIMIR'!R29/'EJEC REGULAR'!$D$1</f>
        <v>0</v>
      </c>
      <c r="S29" s="13">
        <f>'EJEC NO IMPRIMIR'!S29/'EJEC REGULAR'!$D$1</f>
        <v>0</v>
      </c>
      <c r="T29" s="13">
        <f>'EJEC NO IMPRIMIR'!T29/'EJEC REGULAR'!$D$1</f>
        <v>0</v>
      </c>
      <c r="U29" s="13">
        <f t="shared" si="4"/>
        <v>147152.058</v>
      </c>
      <c r="V29" s="33"/>
      <c r="W29" s="5">
        <f t="shared" si="1"/>
        <v>147152.058</v>
      </c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0</v>
      </c>
      <c r="T30" s="13">
        <f>'EJEC NO IMPRIMIR'!T30/'EJEC REGULAR'!$D$1</f>
        <v>0</v>
      </c>
      <c r="U30" s="13">
        <f t="shared" si="4"/>
        <v>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0</v>
      </c>
      <c r="J31" s="13">
        <f>'EJEC NO IMPRIMIR'!J31/'EJEC REGULAR'!$D$1</f>
        <v>298988.192</v>
      </c>
      <c r="K31" s="13">
        <f>'EJEC NO IMPRIMIR'!K31/'EJEC REGULAR'!$D$1</f>
        <v>15209.465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0</v>
      </c>
      <c r="P31" s="13">
        <f>'EJEC NO IMPRIMIR'!P31/'EJEC REGULAR'!$D$1</f>
        <v>0</v>
      </c>
      <c r="Q31" s="13">
        <f>'EJEC NO IMPRIMIR'!Q31/'EJEC REGULAR'!$D$1</f>
        <v>0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 t="shared" si="4"/>
        <v>314197.657</v>
      </c>
      <c r="V31" s="33"/>
      <c r="W31" s="5">
        <f t="shared" si="1"/>
        <v>314197.657</v>
      </c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0</v>
      </c>
      <c r="G32" s="15">
        <f>'EJEC NO IMPRIMIR'!G32/'EJEC REGULAR'!$D$1</f>
        <v>0</v>
      </c>
      <c r="H32" s="15">
        <f>'EJEC NO IMPRIMIR'!H32/'EJEC REGULAR'!$D$1</f>
        <v>20.995</v>
      </c>
      <c r="I32" s="15">
        <f>'EJEC NO IMPRIMIR'!I32/'EJEC REGULAR'!$D$1</f>
        <v>0</v>
      </c>
      <c r="J32" s="15">
        <f>'EJEC NO IMPRIMIR'!J32/'EJEC REGULAR'!$D$1</f>
        <v>0</v>
      </c>
      <c r="K32" s="15">
        <f>'EJEC NO IMPRIMIR'!K32/'EJEC REGULAR'!$D$1</f>
        <v>1462759.498</v>
      </c>
      <c r="L32" s="15">
        <f>'EJEC NO IMPRIMIR'!L32/'EJEC REGULAR'!$D$1</f>
        <v>20.026</v>
      </c>
      <c r="M32" s="15">
        <f>'EJEC NO IMPRIMIR'!M32/'EJEC REGULAR'!$D$1</f>
        <v>0</v>
      </c>
      <c r="N32" s="15">
        <f>'EJEC NO IMPRIMIR'!N32/'EJEC REGULAR'!$D$1</f>
        <v>1376.055</v>
      </c>
      <c r="O32" s="15">
        <f>'EJEC NO IMPRIMIR'!O32/'EJEC REGULAR'!$D$1</f>
        <v>8166.613</v>
      </c>
      <c r="P32" s="15">
        <f>'EJEC NO IMPRIMIR'!P32/'EJEC REGULAR'!$D$1</f>
        <v>87291.644</v>
      </c>
      <c r="Q32" s="15">
        <f>'EJEC NO IMPRIMIR'!Q32/'EJEC REGULAR'!$D$1</f>
        <v>20.995</v>
      </c>
      <c r="R32" s="15">
        <f>'EJEC NO IMPRIMIR'!R32/'EJEC REGULAR'!$D$1</f>
        <v>5882.18</v>
      </c>
      <c r="S32" s="15">
        <f>'EJEC NO IMPRIMIR'!S32/'EJEC REGULAR'!$D$1</f>
        <v>87</v>
      </c>
      <c r="T32" s="15">
        <f>'EJEC NO IMPRIMIR'!T32/'EJEC REGULAR'!$D$1</f>
        <v>0</v>
      </c>
      <c r="U32" s="13">
        <f>SUM(U33:U40)</f>
        <v>1565625.0059999998</v>
      </c>
      <c r="V32" s="7"/>
      <c r="W32" s="5">
        <f t="shared" si="1"/>
        <v>1565538.0059999998</v>
      </c>
      <c r="X32" s="7"/>
      <c r="Y32" s="7"/>
      <c r="Z32" s="7"/>
      <c r="AA32" s="7"/>
      <c r="AB32" s="7"/>
      <c r="AC32" s="7"/>
      <c r="AD32" s="7"/>
      <c r="AE32" s="7"/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0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5" ref="U33:U41">SUM(F33:T33)</f>
        <v>0</v>
      </c>
      <c r="V33" s="33"/>
      <c r="W33" s="5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0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5"/>
        <v>0</v>
      </c>
      <c r="V34" s="33"/>
      <c r="W34" s="5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36556.8</v>
      </c>
      <c r="L35" s="13">
        <f>'EJEC NO IMPRIMIR'!L35/'EJEC REGULAR'!$D$1</f>
        <v>0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0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5"/>
        <v>36556.8</v>
      </c>
      <c r="V35" s="33"/>
      <c r="W35" s="5">
        <f t="shared" si="1"/>
        <v>36556.8</v>
      </c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741.203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8166.613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0</v>
      </c>
      <c r="T36" s="13">
        <f>'EJEC NO IMPRIMIR'!T36/'EJEC REGULAR'!$D$1</f>
        <v>0</v>
      </c>
      <c r="U36" s="13">
        <f t="shared" si="5"/>
        <v>8907.816</v>
      </c>
      <c r="V36" s="33"/>
      <c r="W36" s="5">
        <f t="shared" si="1"/>
        <v>8907.816</v>
      </c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0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1354339.611</v>
      </c>
      <c r="L37" s="13">
        <f>'EJEC NO IMPRIMIR'!L37/'EJEC REGULAR'!$D$1</f>
        <v>0</v>
      </c>
      <c r="M37" s="13">
        <f>'EJEC NO IMPRIMIR'!M37/'EJEC REGULAR'!$D$1</f>
        <v>0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0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87</v>
      </c>
      <c r="T37" s="13">
        <f>'EJEC NO IMPRIMIR'!T37/'EJEC REGULAR'!$D$1</f>
        <v>0</v>
      </c>
      <c r="U37" s="13">
        <f t="shared" si="5"/>
        <v>1354426.611</v>
      </c>
      <c r="V37" s="33"/>
      <c r="W37" s="5">
        <f t="shared" si="1"/>
        <v>1354339.611</v>
      </c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0</v>
      </c>
      <c r="G38" s="13">
        <f>'EJEC NO IMPRIMIR'!G38/'EJEC REGULAR'!$D$1</f>
        <v>0</v>
      </c>
      <c r="H38" s="13">
        <f>'EJEC NO IMPRIMIR'!H38/'EJEC REGULAR'!$D$1</f>
        <v>0</v>
      </c>
      <c r="I38" s="13">
        <f>'EJEC NO IMPRIMIR'!I38/'EJEC REGULAR'!$D$1</f>
        <v>0</v>
      </c>
      <c r="J38" s="13">
        <f>'EJEC NO IMPRIMIR'!J38/'EJEC REGULAR'!$D$1</f>
        <v>0</v>
      </c>
      <c r="K38" s="13">
        <f>'EJEC NO IMPRIMIR'!K38/'EJEC REGULAR'!$D$1</f>
        <v>67513.368</v>
      </c>
      <c r="L38" s="13">
        <f>'EJEC NO IMPRIMIR'!L38/'EJEC REGULAR'!$D$1</f>
        <v>0</v>
      </c>
      <c r="M38" s="13">
        <f>'EJEC NO IMPRIMIR'!M38/'EJEC REGULAR'!$D$1</f>
        <v>0</v>
      </c>
      <c r="N38" s="13">
        <f>'EJEC NO IMPRIMIR'!N38/'EJEC REGULAR'!$D$1</f>
        <v>1376.055</v>
      </c>
      <c r="O38" s="13">
        <f>'EJEC NO IMPRIMIR'!O38/'EJEC REGULAR'!$D$1</f>
        <v>0</v>
      </c>
      <c r="P38" s="13">
        <f>'EJEC NO IMPRIMIR'!P38/'EJEC REGULAR'!$D$1</f>
        <v>4152.05</v>
      </c>
      <c r="Q38" s="13">
        <f>'EJEC NO IMPRIMIR'!Q38/'EJEC REGULAR'!$D$1</f>
        <v>0</v>
      </c>
      <c r="R38" s="13">
        <f>'EJEC NO IMPRIMIR'!R38/'EJEC REGULAR'!$D$1</f>
        <v>5819.183</v>
      </c>
      <c r="S38" s="13">
        <f>'EJEC NO IMPRIMIR'!S38/'EJEC REGULAR'!$D$1</f>
        <v>0</v>
      </c>
      <c r="T38" s="13">
        <f>'EJEC NO IMPRIMIR'!T38/'EJEC REGULAR'!$D$1</f>
        <v>0</v>
      </c>
      <c r="U38" s="13">
        <f t="shared" si="5"/>
        <v>78860.656</v>
      </c>
      <c r="V38" s="33"/>
      <c r="W38" s="5">
        <f t="shared" si="1"/>
        <v>78860.656</v>
      </c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0</v>
      </c>
      <c r="G39" s="13">
        <f>'EJEC NO IMPRIMIR'!G39/'EJEC REGULAR'!$D$1</f>
        <v>0</v>
      </c>
      <c r="H39" s="13">
        <f>'EJEC NO IMPRIMIR'!H39/'EJEC REGULAR'!$D$1</f>
        <v>20.995</v>
      </c>
      <c r="I39" s="13">
        <f>'EJEC NO IMPRIMIR'!I39/'EJEC REGULAR'!$D$1</f>
        <v>0</v>
      </c>
      <c r="J39" s="13">
        <f>'EJEC NO IMPRIMIR'!J39/'EJEC REGULAR'!$D$1</f>
        <v>0</v>
      </c>
      <c r="K39" s="13">
        <f>'EJEC NO IMPRIMIR'!K39/'EJEC REGULAR'!$D$1</f>
        <v>3608.516</v>
      </c>
      <c r="L39" s="13">
        <f>'EJEC NO IMPRIMIR'!L39/'EJEC REGULAR'!$D$1</f>
        <v>20.026</v>
      </c>
      <c r="M39" s="13">
        <f>'EJEC NO IMPRIMIR'!M39/'EJEC REGULAR'!$D$1</f>
        <v>0</v>
      </c>
      <c r="N39" s="13">
        <f>'EJEC NO IMPRIMIR'!N39/'EJEC REGULAR'!$D$1</f>
        <v>0</v>
      </c>
      <c r="O39" s="13">
        <f>'EJEC NO IMPRIMIR'!O39/'EJEC REGULAR'!$D$1</f>
        <v>0</v>
      </c>
      <c r="P39" s="13">
        <f>'EJEC NO IMPRIMIR'!P39/'EJEC REGULAR'!$D$1</f>
        <v>83139.594</v>
      </c>
      <c r="Q39" s="13">
        <f>'EJEC NO IMPRIMIR'!Q39/'EJEC REGULAR'!$D$1</f>
        <v>20.995</v>
      </c>
      <c r="R39" s="13">
        <f>'EJEC NO IMPRIMIR'!R39/'EJEC REGULAR'!$D$1</f>
        <v>62.997</v>
      </c>
      <c r="S39" s="13">
        <f>'EJEC NO IMPRIMIR'!S39/'EJEC REGULAR'!$D$1</f>
        <v>0</v>
      </c>
      <c r="T39" s="13">
        <f>'EJEC NO IMPRIMIR'!T39/'EJEC REGULAR'!$D$1</f>
        <v>0</v>
      </c>
      <c r="U39" s="13">
        <f t="shared" si="5"/>
        <v>86873.12299999999</v>
      </c>
      <c r="V39" s="33"/>
      <c r="W39" s="5">
        <f t="shared" si="1"/>
        <v>86873.12299999999</v>
      </c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5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5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472311.555</v>
      </c>
      <c r="J42" s="60">
        <f>'EJEC NO IMPRIMIR'!J42/'EJEC REGULAR'!$D$1</f>
        <v>18778381.354</v>
      </c>
      <c r="K42" s="60">
        <f>'EJEC NO IMPRIMIR'!K42/'EJEC REGULAR'!$D$1</f>
        <v>198441247.51</v>
      </c>
      <c r="L42" s="60">
        <f>'EJEC NO IMPRIMIR'!L42/'EJEC REGULAR'!$D$1</f>
        <v>15055909.542</v>
      </c>
      <c r="M42" s="60">
        <f>'EJEC NO IMPRIMIR'!M42/'EJEC REGULAR'!$D$1</f>
        <v>18457428.384</v>
      </c>
      <c r="N42" s="60">
        <f>'EJEC NO IMPRIMIR'!N42/'EJEC REGULAR'!$D$1</f>
        <v>0</v>
      </c>
      <c r="O42" s="60">
        <f>'EJEC NO IMPRIMIR'!O42/'EJEC REGULAR'!$D$1</f>
        <v>21867716.952</v>
      </c>
      <c r="P42" s="60">
        <f>'EJEC NO IMPRIMIR'!P42/'EJEC REGULAR'!$D$1</f>
        <v>0</v>
      </c>
      <c r="Q42" s="60">
        <f>'EJEC NO IMPRIMIR'!Q42/'EJEC REGULAR'!$D$1</f>
        <v>64305023.857</v>
      </c>
      <c r="R42" s="60">
        <f>'EJEC NO IMPRIMIR'!R42/'EJEC REGULAR'!$D$1</f>
        <v>431123.885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337809143.039</v>
      </c>
      <c r="V42" s="2"/>
      <c r="W42" s="5">
        <f t="shared" si="1"/>
        <v>337809143.039</v>
      </c>
      <c r="X42" s="2"/>
      <c r="Y42" s="74" t="e">
        <f>+#REF!</f>
        <v>#REF!</v>
      </c>
      <c r="Z42" s="2"/>
      <c r="AA42" s="2"/>
      <c r="AB42" s="2"/>
      <c r="AC42" s="2"/>
      <c r="AD42" s="2"/>
      <c r="AE42" s="2"/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121320.334</v>
      </c>
      <c r="J43" s="14">
        <f>'EJEC NO IMPRIMIR'!J43/'EJEC REGULAR'!$D$1</f>
        <v>0</v>
      </c>
      <c r="K43" s="14">
        <f>'EJEC NO IMPRIMIR'!K43/'EJEC REGULAR'!$D$1</f>
        <v>247140.223</v>
      </c>
      <c r="L43" s="14">
        <f>'EJEC NO IMPRIMIR'!L43/'EJEC REGULAR'!$D$1</f>
        <v>61016.167</v>
      </c>
      <c r="M43" s="14">
        <f>'EJEC NO IMPRIMIR'!M43/'EJEC REGULAR'!$D$1</f>
        <v>30580.066</v>
      </c>
      <c r="N43" s="14">
        <f>'EJEC NO IMPRIMIR'!N43/'EJEC REGULAR'!$D$1</f>
        <v>0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18028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6" ref="U43:U49">SUM(F43:T43)</f>
        <v>478084.79000000004</v>
      </c>
      <c r="V43" s="33"/>
      <c r="W43" s="5">
        <f t="shared" si="1"/>
        <v>478084.79000000004</v>
      </c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350991.221</v>
      </c>
      <c r="J44" s="13">
        <f>'EJEC NO IMPRIMIR'!J44/'EJEC REGULAR'!$D$1</f>
        <v>18778381.354</v>
      </c>
      <c r="K44" s="13">
        <f>'EJEC NO IMPRIMIR'!K44/'EJEC REGULAR'!$D$1</f>
        <v>198194107.287</v>
      </c>
      <c r="L44" s="13">
        <f>'EJEC NO IMPRIMIR'!L44/'EJEC REGULAR'!$D$1</f>
        <v>14994893.375</v>
      </c>
      <c r="M44" s="13">
        <f>'EJEC NO IMPRIMIR'!M44/'EJEC REGULAR'!$D$1</f>
        <v>18426848.318</v>
      </c>
      <c r="N44" s="13">
        <f>'EJEC NO IMPRIMIR'!N44/'EJEC REGULAR'!$D$1</f>
        <v>0</v>
      </c>
      <c r="O44" s="13">
        <f>'EJEC NO IMPRIMIR'!O44/'EJEC REGULAR'!$D$1</f>
        <v>21867716.952</v>
      </c>
      <c r="P44" s="13">
        <f>'EJEC NO IMPRIMIR'!P44/'EJEC REGULAR'!$D$1</f>
        <v>0</v>
      </c>
      <c r="Q44" s="13">
        <f>'EJEC NO IMPRIMIR'!Q44/'EJEC REGULAR'!$D$1</f>
        <v>64305023.857</v>
      </c>
      <c r="R44" s="13">
        <f>'EJEC NO IMPRIMIR'!R44/'EJEC REGULAR'!$D$1</f>
        <v>413095.885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6"/>
        <v>337331058.24899995</v>
      </c>
      <c r="V44" s="33"/>
      <c r="W44" s="5">
        <f t="shared" si="1"/>
        <v>337331058.24899995</v>
      </c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6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6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95580100.639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6"/>
        <v>95580100.639</v>
      </c>
      <c r="V47" s="33"/>
      <c r="W47" s="5">
        <f t="shared" si="1"/>
        <v>95580100.639</v>
      </c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132888.568</v>
      </c>
      <c r="G48" s="13">
        <f>'EJEC NO IMPRIMIR'!G48/'EJEC REGULAR'!$D$1</f>
        <v>34227.878</v>
      </c>
      <c r="H48" s="13">
        <f>'EJEC NO IMPRIMIR'!H48/'EJEC REGULAR'!$D$1</f>
        <v>76668.435</v>
      </c>
      <c r="I48" s="13">
        <f>'EJEC NO IMPRIMIR'!I48/'EJEC REGULAR'!$D$1</f>
        <v>1765461.65</v>
      </c>
      <c r="J48" s="13">
        <f>'EJEC NO IMPRIMIR'!J48/'EJEC REGULAR'!$D$1</f>
        <v>22887372.695</v>
      </c>
      <c r="K48" s="13">
        <f>'EJEC NO IMPRIMIR'!K48/'EJEC REGULAR'!$D$1</f>
        <v>79095718.992</v>
      </c>
      <c r="L48" s="13">
        <f>'EJEC NO IMPRIMIR'!L48/'EJEC REGULAR'!$D$1</f>
        <v>5430407.63</v>
      </c>
      <c r="M48" s="13">
        <f>'EJEC NO IMPRIMIR'!M48/'EJEC REGULAR'!$D$1</f>
        <v>10590245.625</v>
      </c>
      <c r="N48" s="13">
        <f>'EJEC NO IMPRIMIR'!N48/'EJEC REGULAR'!$D$1</f>
        <v>104571.25</v>
      </c>
      <c r="O48" s="13">
        <f>'EJEC NO IMPRIMIR'!O48/'EJEC REGULAR'!$D$1</f>
        <v>20275109.039</v>
      </c>
      <c r="P48" s="13">
        <f>'EJEC NO IMPRIMIR'!P48/'EJEC REGULAR'!$D$1</f>
        <v>541576.307</v>
      </c>
      <c r="Q48" s="13">
        <f>'EJEC NO IMPRIMIR'!Q48/'EJEC REGULAR'!$D$1</f>
        <v>23591204.656</v>
      </c>
      <c r="R48" s="13">
        <f>'EJEC NO IMPRIMIR'!R48/'EJEC REGULAR'!$D$1</f>
        <v>1937768.307</v>
      </c>
      <c r="S48" s="13">
        <f>'EJEC NO IMPRIMIR'!S48/'EJEC REGULAR'!$D$1</f>
        <v>45227</v>
      </c>
      <c r="T48" s="13">
        <f>'EJEC NO IMPRIMIR'!T48/'EJEC REGULAR'!$D$1</f>
        <v>1044104</v>
      </c>
      <c r="U48" s="13">
        <f t="shared" si="6"/>
        <v>167552552.032</v>
      </c>
      <c r="V48" s="33"/>
      <c r="W48" s="5">
        <f t="shared" si="1"/>
        <v>166463221.032</v>
      </c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6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329252.1859999995</v>
      </c>
      <c r="G51" s="11">
        <f aca="true" t="shared" si="7" ref="G51:V51">+G9-G25</f>
        <v>75384.85200000007</v>
      </c>
      <c r="H51" s="11">
        <f t="shared" si="7"/>
        <v>-173321.9350000003</v>
      </c>
      <c r="I51" s="11">
        <f t="shared" si="7"/>
        <v>788839.1370000001</v>
      </c>
      <c r="J51" s="11">
        <f t="shared" si="7"/>
        <v>-13497112.254999999</v>
      </c>
      <c r="K51" s="11">
        <f t="shared" si="7"/>
        <v>-78392163.45099998</v>
      </c>
      <c r="L51" s="11">
        <f t="shared" si="7"/>
        <v>898344.5210000053</v>
      </c>
      <c r="M51" s="11">
        <f t="shared" si="7"/>
        <v>1335842.700000003</v>
      </c>
      <c r="N51" s="11">
        <f t="shared" si="7"/>
        <v>-22136628.926</v>
      </c>
      <c r="O51" s="11">
        <f t="shared" si="7"/>
        <v>-7869343.257000007</v>
      </c>
      <c r="P51" s="11">
        <f t="shared" si="7"/>
        <v>-293173.7320000008</v>
      </c>
      <c r="Q51" s="11">
        <f>+Q9-Q25</f>
        <v>-63634964.32199997</v>
      </c>
      <c r="R51" s="11">
        <f t="shared" si="7"/>
        <v>-3054476.044</v>
      </c>
      <c r="S51" s="11">
        <f t="shared" si="7"/>
        <v>242915</v>
      </c>
      <c r="T51" s="11">
        <f t="shared" si="7"/>
        <v>-268743</v>
      </c>
      <c r="U51" s="4">
        <f t="shared" si="7"/>
        <v>-185649348.52600002</v>
      </c>
      <c r="V51" s="4">
        <f t="shared" si="7"/>
        <v>0</v>
      </c>
      <c r="W51" s="4">
        <f>+W9-W25</f>
        <v>-185623520.52600002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70" zoomScaleNormal="70" zoomScalePageLayoutView="0" workbookViewId="0" topLeftCell="A1">
      <pane xSplit="5" ySplit="9" topLeftCell="P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A33" sqref="AA3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6.625" style="17" customWidth="1"/>
    <col min="7" max="7" width="16.00390625" style="17" bestFit="1" customWidth="1"/>
    <col min="8" max="9" width="17.00390625" style="17" bestFit="1" customWidth="1"/>
    <col min="10" max="10" width="18.75390625" style="17" bestFit="1" customWidth="1"/>
    <col min="11" max="11" width="20.00390625" style="17" customWidth="1"/>
    <col min="12" max="13" width="18.25390625" style="17" bestFit="1" customWidth="1"/>
    <col min="14" max="15" width="19.25390625" style="17" bestFit="1" customWidth="1"/>
    <col min="16" max="16" width="17.375" style="17" bestFit="1" customWidth="1"/>
    <col min="17" max="17" width="19.25390625" style="17" bestFit="1" customWidth="1"/>
    <col min="18" max="18" width="18.50390625" style="17" bestFit="1" customWidth="1"/>
    <col min="19" max="19" width="16.875" style="17" customWidth="1"/>
    <col min="20" max="20" width="17.375" style="17" bestFit="1" customWidth="1"/>
    <col min="21" max="21" width="20.375" style="1" bestFit="1" customWidth="1"/>
    <col min="22" max="22" width="2.50390625" style="1" hidden="1" customWidth="1"/>
    <col min="23" max="23" width="22.375" style="1" hidden="1" customWidth="1"/>
    <col min="24" max="24" width="19.125" style="1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79" t="s">
        <v>102</v>
      </c>
      <c r="L3" s="79"/>
      <c r="M3" s="79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18" s="17" customFormat="1" ht="18" customHeight="1">
      <c r="B6" s="36"/>
      <c r="F6" s="70">
        <f>+F9-F25</f>
        <v>329252186</v>
      </c>
      <c r="G6" s="70">
        <f aca="true" t="shared" si="0" ref="G6:R6">+G9-G25</f>
        <v>75384852</v>
      </c>
      <c r="H6" s="70">
        <f t="shared" si="0"/>
        <v>-173321935</v>
      </c>
      <c r="I6" s="70">
        <f t="shared" si="0"/>
        <v>788839137</v>
      </c>
      <c r="J6" s="70">
        <f t="shared" si="0"/>
        <v>-13497112255</v>
      </c>
      <c r="K6" s="70">
        <f t="shared" si="0"/>
        <v>-78392163451</v>
      </c>
      <c r="L6" s="70">
        <f t="shared" si="0"/>
        <v>898344521</v>
      </c>
      <c r="M6" s="70">
        <f t="shared" si="0"/>
        <v>1335842700</v>
      </c>
      <c r="N6" s="70">
        <f t="shared" si="0"/>
        <v>-22136628926</v>
      </c>
      <c r="O6" s="70">
        <f t="shared" si="0"/>
        <v>-7869343257</v>
      </c>
      <c r="P6" s="70">
        <f t="shared" si="0"/>
        <v>-293173732</v>
      </c>
      <c r="Q6" s="70">
        <f t="shared" si="0"/>
        <v>-63634964322</v>
      </c>
      <c r="R6" s="70">
        <f t="shared" si="0"/>
        <v>-3054476044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1" ref="F9:T9">SUM(F11,F12,F13,F14,F19,F20,F21,F22,F23,F24,F10)</f>
        <v>2352264175</v>
      </c>
      <c r="G9" s="55">
        <f t="shared" si="1"/>
        <v>915711796</v>
      </c>
      <c r="H9" s="55">
        <f t="shared" si="1"/>
        <v>2005539223</v>
      </c>
      <c r="I9" s="55">
        <f t="shared" si="1"/>
        <v>6030271286</v>
      </c>
      <c r="J9" s="55">
        <f t="shared" si="1"/>
        <v>32615302042</v>
      </c>
      <c r="K9" s="55">
        <f t="shared" si="1"/>
        <v>229878636869</v>
      </c>
      <c r="L9" s="55">
        <f t="shared" si="1"/>
        <v>23462694327</v>
      </c>
      <c r="M9" s="55">
        <f t="shared" si="1"/>
        <v>31907542826</v>
      </c>
      <c r="N9" s="55">
        <f t="shared" si="1"/>
        <v>-20743368264</v>
      </c>
      <c r="O9" s="55">
        <f t="shared" si="1"/>
        <v>35642896983</v>
      </c>
      <c r="P9" s="55">
        <f t="shared" si="1"/>
        <v>5074348777</v>
      </c>
      <c r="Q9" s="55">
        <f>SUM(Q11,Q12,Q13,Q14,Q19,Q20,Q21,Q22,Q23,Q24,Q10)</f>
        <v>123077992131</v>
      </c>
      <c r="R9" s="55">
        <f t="shared" si="1"/>
        <v>3154386020</v>
      </c>
      <c r="S9" s="55">
        <f t="shared" si="1"/>
        <v>740608000</v>
      </c>
      <c r="T9" s="55">
        <f t="shared" si="1"/>
        <v>3039679000</v>
      </c>
      <c r="U9" s="55">
        <f>SUM(U11,U12,U13,U14,U19,U20,U21,U22,U24,U10,U23)</f>
        <v>479154505191</v>
      </c>
      <c r="V9" s="56"/>
      <c r="W9" s="56">
        <f>SUM(W11,W10,W12,W13,W14,W19,W20,W21,W22,W24,W23)</f>
        <v>475374218191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3"/>
      <c r="W10" s="5">
        <f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399390</v>
      </c>
      <c r="G11" s="13">
        <v>192639</v>
      </c>
      <c r="H11" s="13">
        <v>2167794</v>
      </c>
      <c r="I11" s="13">
        <v>5775450</v>
      </c>
      <c r="J11" s="13">
        <v>3271783</v>
      </c>
      <c r="K11" s="13">
        <v>33616045</v>
      </c>
      <c r="L11" s="13">
        <v>1928580</v>
      </c>
      <c r="M11" s="13">
        <v>1512129</v>
      </c>
      <c r="N11" s="13">
        <v>608181</v>
      </c>
      <c r="O11" s="13">
        <v>350046</v>
      </c>
      <c r="P11" s="13">
        <v>4083557</v>
      </c>
      <c r="Q11" s="13"/>
      <c r="R11" s="13">
        <v>1163244</v>
      </c>
      <c r="S11" s="13">
        <v>725000</v>
      </c>
      <c r="T11" s="13"/>
      <c r="U11" s="13">
        <f>SUM(F11:T11)</f>
        <v>55793838</v>
      </c>
      <c r="V11" s="33"/>
      <c r="W11" s="5">
        <f>+U11-T11-S11</f>
        <v>55068838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110000</v>
      </c>
      <c r="J12" s="13">
        <v>102704437</v>
      </c>
      <c r="K12" s="13">
        <v>1568042348</v>
      </c>
      <c r="L12" s="13">
        <v>0</v>
      </c>
      <c r="M12" s="13"/>
      <c r="N12" s="13"/>
      <c r="O12" s="13"/>
      <c r="P12" s="13"/>
      <c r="Q12" s="13">
        <v>5120450812</v>
      </c>
      <c r="R12" s="13"/>
      <c r="S12" s="13">
        <v>74011000</v>
      </c>
      <c r="T12" s="13"/>
      <c r="U12" s="13">
        <f>SUM(F12:T12)</f>
        <v>6865318597</v>
      </c>
      <c r="V12" s="33"/>
      <c r="W12" s="5">
        <f>+U12-T12-S12</f>
        <v>6791307597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146427577</v>
      </c>
      <c r="G13" s="13">
        <v>169346706</v>
      </c>
      <c r="H13" s="13">
        <v>121471383</v>
      </c>
      <c r="I13" s="13">
        <v>156252146</v>
      </c>
      <c r="J13" s="13">
        <v>253484004</v>
      </c>
      <c r="K13" s="13">
        <v>1453825461</v>
      </c>
      <c r="L13" s="13">
        <v>183776913</v>
      </c>
      <c r="M13" s="13">
        <v>171536934</v>
      </c>
      <c r="N13" s="13">
        <v>75126052</v>
      </c>
      <c r="O13" s="13">
        <v>46856927</v>
      </c>
      <c r="P13" s="13">
        <v>285730062</v>
      </c>
      <c r="Q13" s="13">
        <v>1504277366</v>
      </c>
      <c r="R13" s="13">
        <v>192664731</v>
      </c>
      <c r="S13" s="13">
        <v>5582000</v>
      </c>
      <c r="T13" s="13">
        <v>44916000</v>
      </c>
      <c r="U13" s="13">
        <f>SUM(F13:T13)</f>
        <v>4811274262</v>
      </c>
      <c r="V13" s="33"/>
      <c r="W13" s="5">
        <f aca="true" t="shared" si="2" ref="W13:W49">+U13-T13-S13</f>
        <v>4760776262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3" ref="F14:R14">SUM(F15,F18)</f>
        <v>1903679000</v>
      </c>
      <c r="G14" s="13">
        <f t="shared" si="3"/>
        <v>797365000</v>
      </c>
      <c r="H14" s="13">
        <f t="shared" si="3"/>
        <v>2200000000</v>
      </c>
      <c r="I14" s="13">
        <f t="shared" si="3"/>
        <v>3020000000</v>
      </c>
      <c r="J14" s="13">
        <f t="shared" si="3"/>
        <v>30550000000</v>
      </c>
      <c r="K14" s="13">
        <f>SUM(K15,K18)</f>
        <v>167682467000</v>
      </c>
      <c r="L14" s="13">
        <f t="shared" si="3"/>
        <v>24949697000</v>
      </c>
      <c r="M14" s="13">
        <f t="shared" si="3"/>
        <v>27470000000</v>
      </c>
      <c r="N14" s="13">
        <f t="shared" si="3"/>
        <v>285159000</v>
      </c>
      <c r="O14" s="13">
        <f>SUM(O15,O18)</f>
        <v>43354166000</v>
      </c>
      <c r="P14" s="13">
        <f>SUM(P15,P18)</f>
        <v>4067269000</v>
      </c>
      <c r="Q14" s="13">
        <f>SUM(Q15,Q18)</f>
        <v>52978793000</v>
      </c>
      <c r="R14" s="13">
        <f t="shared" si="3"/>
        <v>5456000000</v>
      </c>
      <c r="S14" s="13">
        <f>SUM(S15,S18)</f>
        <v>447964000</v>
      </c>
      <c r="T14" s="13">
        <f>SUM(T15,T18)</f>
        <v>2994763000</v>
      </c>
      <c r="U14" s="13">
        <f>SUM(U15,U18)</f>
        <v>368157322000</v>
      </c>
      <c r="V14" s="33"/>
      <c r="W14" s="5">
        <f>+U14-T14-S14</f>
        <v>364714595000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4" ref="F15:R15">SUM(F16:F17)</f>
        <v>1903679000</v>
      </c>
      <c r="G15" s="13">
        <f t="shared" si="4"/>
        <v>797365000</v>
      </c>
      <c r="H15" s="13">
        <f t="shared" si="4"/>
        <v>2200000000</v>
      </c>
      <c r="I15" s="13">
        <f t="shared" si="4"/>
        <v>3020000000</v>
      </c>
      <c r="J15" s="13">
        <f t="shared" si="4"/>
        <v>30550000000</v>
      </c>
      <c r="K15" s="13">
        <f>SUM(K16:K17)</f>
        <v>167682467000</v>
      </c>
      <c r="L15" s="13">
        <f t="shared" si="4"/>
        <v>24949697000</v>
      </c>
      <c r="M15" s="13">
        <f t="shared" si="4"/>
        <v>27470000000</v>
      </c>
      <c r="N15" s="13">
        <f t="shared" si="4"/>
        <v>285159000</v>
      </c>
      <c r="O15" s="13">
        <f t="shared" si="4"/>
        <v>43354166000</v>
      </c>
      <c r="P15" s="13">
        <f t="shared" si="4"/>
        <v>4067269000</v>
      </c>
      <c r="Q15" s="13">
        <f>SUM(Q16:Q17)</f>
        <v>52978793000</v>
      </c>
      <c r="R15" s="13">
        <f t="shared" si="4"/>
        <v>5456000000</v>
      </c>
      <c r="S15" s="13">
        <f>SUM(S16:S17)</f>
        <v>447964000</v>
      </c>
      <c r="T15" s="13">
        <f>SUM(T16:T17)</f>
        <v>2994763000</v>
      </c>
      <c r="U15" s="13">
        <f>SUM(U16:U17)</f>
        <v>368157322000</v>
      </c>
      <c r="V15" s="33"/>
      <c r="W15" s="5">
        <f t="shared" si="2"/>
        <v>364714595000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1804195000</v>
      </c>
      <c r="G16" s="13">
        <v>747365000</v>
      </c>
      <c r="H16" s="13">
        <v>2050000000</v>
      </c>
      <c r="I16" s="13">
        <v>2720000000</v>
      </c>
      <c r="J16" s="13">
        <v>4050000000</v>
      </c>
      <c r="K16" s="13">
        <v>27636110000</v>
      </c>
      <c r="L16" s="13">
        <v>1949697000</v>
      </c>
      <c r="M16" s="13">
        <v>1470000000</v>
      </c>
      <c r="N16" s="13">
        <v>0</v>
      </c>
      <c r="O16" s="13">
        <v>1584166000</v>
      </c>
      <c r="P16" s="13">
        <v>3694269000</v>
      </c>
      <c r="Q16" s="13">
        <v>2765536000</v>
      </c>
      <c r="R16" s="13">
        <v>3400000000</v>
      </c>
      <c r="S16" s="13">
        <v>402000000</v>
      </c>
      <c r="T16" s="13">
        <v>1748943000</v>
      </c>
      <c r="U16" s="13">
        <f aca="true" t="shared" si="5" ref="U16:U24">SUM(F16:T16)</f>
        <v>56022281000</v>
      </c>
      <c r="V16" s="33"/>
      <c r="W16" s="5">
        <f t="shared" si="2"/>
        <v>53871338000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99484000</v>
      </c>
      <c r="G17" s="13">
        <v>50000000</v>
      </c>
      <c r="H17" s="13">
        <v>150000000</v>
      </c>
      <c r="I17" s="13">
        <v>300000000</v>
      </c>
      <c r="J17" s="13">
        <v>26500000000</v>
      </c>
      <c r="K17" s="13">
        <v>140046357000</v>
      </c>
      <c r="L17" s="13">
        <v>23000000000</v>
      </c>
      <c r="M17" s="13">
        <v>26000000000</v>
      </c>
      <c r="N17" s="13">
        <v>285159000</v>
      </c>
      <c r="O17" s="13">
        <v>41770000000</v>
      </c>
      <c r="P17" s="13">
        <v>373000000</v>
      </c>
      <c r="Q17" s="13">
        <v>50213257000</v>
      </c>
      <c r="R17" s="13">
        <v>2056000000</v>
      </c>
      <c r="S17" s="13">
        <v>45964000</v>
      </c>
      <c r="T17" s="13">
        <v>1245820000</v>
      </c>
      <c r="U17" s="13">
        <f t="shared" si="5"/>
        <v>312135041000</v>
      </c>
      <c r="V17" s="33"/>
      <c r="W17" s="5">
        <f t="shared" si="2"/>
        <v>310843257000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 s="13"/>
      <c r="R18" s="13"/>
      <c r="S18" s="13"/>
      <c r="T18" s="13"/>
      <c r="U18" s="13">
        <f t="shared" si="5"/>
        <v>0</v>
      </c>
      <c r="V18" s="33"/>
      <c r="W18" s="5">
        <f t="shared" si="2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5"/>
        <v>0</v>
      </c>
      <c r="V19" s="33"/>
      <c r="W19" s="5">
        <f t="shared" si="2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3"/>
      <c r="W20" s="5">
        <f t="shared" si="2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106316840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2332290182</v>
      </c>
      <c r="L21" s="13">
        <v>287694416</v>
      </c>
      <c r="M21" s="13">
        <v>130896765</v>
      </c>
      <c r="N21" s="13">
        <v>61978959</v>
      </c>
      <c r="O21" s="13">
        <v>98011555</v>
      </c>
      <c r="P21" s="13">
        <v>253489134</v>
      </c>
      <c r="Q21" s="13">
        <v>19337502</v>
      </c>
      <c r="R21" s="13">
        <v>174911303</v>
      </c>
      <c r="S21" s="13">
        <v>58440000</v>
      </c>
      <c r="T21" s="13"/>
      <c r="U21" s="13">
        <f t="shared" si="5"/>
        <v>4064534050</v>
      </c>
      <c r="V21" s="33"/>
      <c r="W21" s="5">
        <f t="shared" si="2"/>
        <v>4006094050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65038039766</v>
      </c>
      <c r="R22" s="13"/>
      <c r="S22" s="13"/>
      <c r="T22" s="13"/>
      <c r="U22" s="13">
        <f t="shared" si="5"/>
        <v>65038039766</v>
      </c>
      <c r="V22" s="33"/>
      <c r="W22" s="5">
        <f t="shared" si="2"/>
        <v>65038039766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3"/>
      <c r="W23" s="5">
        <f t="shared" si="2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5"/>
        <v>30162222678</v>
      </c>
      <c r="V24" s="33"/>
      <c r="W24" s="5">
        <f t="shared" si="2"/>
        <v>30008336678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2023011989</v>
      </c>
      <c r="G25" s="55">
        <f aca="true" t="shared" si="6" ref="G25:U25">SUM(G26,G27,G28,G29,G30,G31,G32,G41,G42,G46,G47,G48,G49)</f>
        <v>840326944</v>
      </c>
      <c r="H25" s="55">
        <f t="shared" si="6"/>
        <v>2178861158</v>
      </c>
      <c r="I25" s="55">
        <f t="shared" si="6"/>
        <v>5241432149</v>
      </c>
      <c r="J25" s="55">
        <f t="shared" si="6"/>
        <v>46112414297</v>
      </c>
      <c r="K25" s="55">
        <f t="shared" si="6"/>
        <v>308270800320</v>
      </c>
      <c r="L25" s="55">
        <f t="shared" si="6"/>
        <v>22564349806</v>
      </c>
      <c r="M25" s="55">
        <f t="shared" si="6"/>
        <v>30571700126</v>
      </c>
      <c r="N25" s="55">
        <f t="shared" si="6"/>
        <v>1393260662</v>
      </c>
      <c r="O25" s="55">
        <f t="shared" si="6"/>
        <v>43512240240</v>
      </c>
      <c r="P25" s="55">
        <f t="shared" si="6"/>
        <v>5367522509</v>
      </c>
      <c r="Q25" s="55">
        <f t="shared" si="6"/>
        <v>186712956453</v>
      </c>
      <c r="R25" s="55">
        <f t="shared" si="6"/>
        <v>6208862064</v>
      </c>
      <c r="S25" s="55">
        <f t="shared" si="6"/>
        <v>497693000</v>
      </c>
      <c r="T25" s="55">
        <f t="shared" si="6"/>
        <v>3308422000</v>
      </c>
      <c r="U25" s="55">
        <f t="shared" si="6"/>
        <v>664803853717</v>
      </c>
      <c r="V25" s="57"/>
      <c r="W25" s="56">
        <f>SUM(W26,W27,W28,W29,W30,W31,W32,W41,W42,W46,W47,W48,W49)</f>
        <v>660997738717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1674092067</v>
      </c>
      <c r="G26" s="13">
        <v>727962296</v>
      </c>
      <c r="H26" s="13">
        <v>2018824261</v>
      </c>
      <c r="I26" s="13">
        <v>2712386000</v>
      </c>
      <c r="J26" s="13">
        <v>3902914746</v>
      </c>
      <c r="K26" s="13">
        <v>26965984983</v>
      </c>
      <c r="L26" s="13">
        <v>1941311459</v>
      </c>
      <c r="M26" s="13">
        <v>1459788046</v>
      </c>
      <c r="N26" s="13">
        <v>1136019849</v>
      </c>
      <c r="O26" s="13">
        <v>1212331090</v>
      </c>
      <c r="P26" s="13">
        <v>4002419373</v>
      </c>
      <c r="Q26" s="13">
        <v>2913139249</v>
      </c>
      <c r="R26" s="13">
        <v>3569600170</v>
      </c>
      <c r="S26" s="13">
        <v>426684000</v>
      </c>
      <c r="T26" s="13">
        <v>1867381000</v>
      </c>
      <c r="U26" s="13">
        <f aca="true" t="shared" si="7" ref="U26:U31">SUM(F26:T26)</f>
        <v>56530838589</v>
      </c>
      <c r="V26" s="33"/>
      <c r="W26" s="5">
        <f t="shared" si="2"/>
        <v>54236773589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22503678</v>
      </c>
      <c r="G27" s="13">
        <v>28905995</v>
      </c>
      <c r="H27" s="13">
        <v>56752129</v>
      </c>
      <c r="I27" s="13">
        <v>88753162</v>
      </c>
      <c r="J27" s="13">
        <v>209871800</v>
      </c>
      <c r="K27" s="13">
        <v>1381754654</v>
      </c>
      <c r="L27" s="13">
        <v>76246799</v>
      </c>
      <c r="M27" s="13">
        <v>38533942</v>
      </c>
      <c r="N27" s="13">
        <v>34032067</v>
      </c>
      <c r="O27" s="13">
        <v>148916546</v>
      </c>
      <c r="P27" s="13">
        <v>646888653</v>
      </c>
      <c r="Q27" s="13">
        <v>184962696</v>
      </c>
      <c r="R27" s="13">
        <v>147338198</v>
      </c>
      <c r="S27" s="13">
        <v>25695000</v>
      </c>
      <c r="T27" s="13">
        <v>396937000</v>
      </c>
      <c r="U27" s="13">
        <f t="shared" si="7"/>
        <v>3488092319</v>
      </c>
      <c r="V27" s="33"/>
      <c r="W27" s="5">
        <f t="shared" si="2"/>
        <v>3065460319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157741120</v>
      </c>
      <c r="G28" s="13">
        <v>49230775</v>
      </c>
      <c r="H28" s="13">
        <v>26595338</v>
      </c>
      <c r="I28" s="13">
        <v>202519782</v>
      </c>
      <c r="J28" s="13">
        <v>34885510</v>
      </c>
      <c r="K28" s="13">
        <v>908125218</v>
      </c>
      <c r="L28" s="13">
        <v>60454350</v>
      </c>
      <c r="M28" s="13">
        <v>25704129</v>
      </c>
      <c r="N28" s="13">
        <v>117261441</v>
      </c>
      <c r="O28" s="13"/>
      <c r="P28" s="13">
        <v>89346532</v>
      </c>
      <c r="Q28" s="13">
        <v>27138859</v>
      </c>
      <c r="R28" s="13">
        <v>117149324</v>
      </c>
      <c r="S28" s="13"/>
      <c r="T28" s="13"/>
      <c r="U28" s="13">
        <f t="shared" si="7"/>
        <v>1816152378</v>
      </c>
      <c r="V28" s="33"/>
      <c r="W28" s="5">
        <f t="shared" si="2"/>
        <v>1816152378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35786556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111365502</v>
      </c>
      <c r="R29" s="13">
        <v>0</v>
      </c>
      <c r="S29" s="13"/>
      <c r="T29" s="13"/>
      <c r="U29" s="13">
        <f t="shared" si="7"/>
        <v>147152058</v>
      </c>
      <c r="V29" s="33"/>
      <c r="W29" s="5">
        <f t="shared" si="2"/>
        <v>147152058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7"/>
        <v>0</v>
      </c>
      <c r="V30" s="33"/>
      <c r="W30" s="5">
        <f t="shared" si="2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>
        <v>298988192</v>
      </c>
      <c r="K31" s="13">
        <v>15209465</v>
      </c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7"/>
        <v>314197657</v>
      </c>
      <c r="V31" s="33"/>
      <c r="W31" s="5">
        <f t="shared" si="2"/>
        <v>314197657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8" ref="F32:R32">SUM(F33:F39)</f>
        <v>0</v>
      </c>
      <c r="G32" s="13">
        <f t="shared" si="8"/>
        <v>0</v>
      </c>
      <c r="H32" s="13">
        <f t="shared" si="8"/>
        <v>20995</v>
      </c>
      <c r="I32" s="13">
        <f t="shared" si="8"/>
        <v>0</v>
      </c>
      <c r="J32" s="13">
        <f t="shared" si="8"/>
        <v>0</v>
      </c>
      <c r="K32" s="13">
        <f t="shared" si="8"/>
        <v>1462759498</v>
      </c>
      <c r="L32" s="13">
        <f t="shared" si="8"/>
        <v>20026</v>
      </c>
      <c r="M32" s="13">
        <f>SUM(M33:M40)</f>
        <v>0</v>
      </c>
      <c r="N32" s="13">
        <f t="shared" si="8"/>
        <v>1376055</v>
      </c>
      <c r="O32" s="13">
        <f>SUM(O33:O39)</f>
        <v>8166613</v>
      </c>
      <c r="P32" s="13">
        <f t="shared" si="8"/>
        <v>87291644</v>
      </c>
      <c r="Q32" s="13">
        <f>SUM(Q33:Q39)</f>
        <v>20995</v>
      </c>
      <c r="R32" s="13">
        <f t="shared" si="8"/>
        <v>5882180</v>
      </c>
      <c r="S32" s="13">
        <f>SUM(S33:S39)</f>
        <v>87000</v>
      </c>
      <c r="T32" s="13">
        <f>SUM(T33:T39)</f>
        <v>0</v>
      </c>
      <c r="U32" s="13">
        <f>SUM(U33:U40)</f>
        <v>1565625006</v>
      </c>
      <c r="V32" s="7"/>
      <c r="W32" s="5">
        <f t="shared" si="2"/>
        <v>1565538006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9" ref="U33:U41">SUM(F33:T33)</f>
        <v>0</v>
      </c>
      <c r="V33" s="33"/>
      <c r="W33" s="5">
        <f t="shared" si="2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9"/>
        <v>0</v>
      </c>
      <c r="V34" s="33"/>
      <c r="W34" s="5">
        <f t="shared" si="2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36556800</v>
      </c>
      <c r="L35" s="13">
        <v>0</v>
      </c>
      <c r="M35" s="13"/>
      <c r="N35" s="13"/>
      <c r="O35" s="13"/>
      <c r="P35" s="13">
        <v>0</v>
      </c>
      <c r="Q35" s="13"/>
      <c r="R35" s="13"/>
      <c r="S35" s="13"/>
      <c r="T35" s="13"/>
      <c r="U35" s="13">
        <f t="shared" si="9"/>
        <v>36556800</v>
      </c>
      <c r="V35" s="33"/>
      <c r="W35" s="5">
        <f t="shared" si="2"/>
        <v>36556800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741203</v>
      </c>
      <c r="L36" s="13"/>
      <c r="M36" s="13"/>
      <c r="N36" s="13"/>
      <c r="O36" s="13">
        <v>8166613</v>
      </c>
      <c r="P36" s="13"/>
      <c r="Q36" s="13"/>
      <c r="R36" s="13"/>
      <c r="S36" s="13"/>
      <c r="T36" s="13"/>
      <c r="U36" s="13">
        <f t="shared" si="9"/>
        <v>8907816</v>
      </c>
      <c r="V36" s="33"/>
      <c r="W36" s="5">
        <f t="shared" si="2"/>
        <v>8907816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0</v>
      </c>
      <c r="I37" s="13"/>
      <c r="J37" s="13"/>
      <c r="K37" s="13">
        <v>1354339611</v>
      </c>
      <c r="L37" s="13"/>
      <c r="M37" s="13">
        <v>0</v>
      </c>
      <c r="N37" s="13"/>
      <c r="O37" s="13"/>
      <c r="P37" s="13">
        <v>0</v>
      </c>
      <c r="Q37" s="13"/>
      <c r="R37" s="13"/>
      <c r="S37" s="13">
        <v>87000</v>
      </c>
      <c r="T37" s="13"/>
      <c r="U37" s="13">
        <f t="shared" si="9"/>
        <v>1354426611</v>
      </c>
      <c r="V37" s="33"/>
      <c r="W37" s="5">
        <f t="shared" si="2"/>
        <v>1354339611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67513368</v>
      </c>
      <c r="L38" s="13">
        <v>0</v>
      </c>
      <c r="M38" s="13">
        <v>0</v>
      </c>
      <c r="N38" s="13">
        <v>1376055</v>
      </c>
      <c r="O38" s="13">
        <v>0</v>
      </c>
      <c r="P38" s="13">
        <v>4152050</v>
      </c>
      <c r="Q38" s="13">
        <v>0</v>
      </c>
      <c r="R38" s="13">
        <v>5819183</v>
      </c>
      <c r="S38" s="13"/>
      <c r="T38" s="13"/>
      <c r="U38" s="13">
        <f t="shared" si="9"/>
        <v>78860656</v>
      </c>
      <c r="V38" s="33"/>
      <c r="W38" s="5">
        <f t="shared" si="2"/>
        <v>78860656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0</v>
      </c>
      <c r="G39" s="13">
        <v>0</v>
      </c>
      <c r="H39" s="13">
        <v>20995</v>
      </c>
      <c r="I39" s="13">
        <v>0</v>
      </c>
      <c r="J39" s="13">
        <v>0</v>
      </c>
      <c r="K39" s="13">
        <v>3608516</v>
      </c>
      <c r="L39" s="13">
        <v>20026</v>
      </c>
      <c r="M39" s="13">
        <v>0</v>
      </c>
      <c r="N39" s="13">
        <v>0</v>
      </c>
      <c r="O39" s="13">
        <v>0</v>
      </c>
      <c r="P39" s="13">
        <v>83139594</v>
      </c>
      <c r="Q39" s="13">
        <v>20995</v>
      </c>
      <c r="R39" s="13">
        <v>62997</v>
      </c>
      <c r="S39" s="13"/>
      <c r="T39" s="13"/>
      <c r="U39" s="13">
        <f t="shared" si="9"/>
        <v>86873123</v>
      </c>
      <c r="V39" s="33"/>
      <c r="W39" s="5">
        <f t="shared" si="2"/>
        <v>86873123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9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/>
      <c r="T41" s="15"/>
      <c r="U41" s="13">
        <f t="shared" si="9"/>
        <v>0</v>
      </c>
      <c r="V41" s="33"/>
      <c r="W41" s="5">
        <f t="shared" si="2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10" ref="G42:U42">SUM(G43:G45)</f>
        <v>0</v>
      </c>
      <c r="H42" s="15">
        <f t="shared" si="10"/>
        <v>0</v>
      </c>
      <c r="I42" s="15">
        <f t="shared" si="10"/>
        <v>472311555</v>
      </c>
      <c r="J42" s="15">
        <f t="shared" si="10"/>
        <v>18778381354</v>
      </c>
      <c r="K42" s="15">
        <f t="shared" si="10"/>
        <v>198441247510</v>
      </c>
      <c r="L42" s="15">
        <f t="shared" si="10"/>
        <v>15055909542</v>
      </c>
      <c r="M42" s="15">
        <f t="shared" si="10"/>
        <v>18457428384</v>
      </c>
      <c r="N42" s="15">
        <f t="shared" si="10"/>
        <v>0</v>
      </c>
      <c r="O42" s="15">
        <f t="shared" si="10"/>
        <v>21867716952</v>
      </c>
      <c r="P42" s="15">
        <f t="shared" si="10"/>
        <v>0</v>
      </c>
      <c r="Q42" s="15">
        <f>SUM(Q43:Q45)</f>
        <v>64305023857</v>
      </c>
      <c r="R42" s="15">
        <f t="shared" si="10"/>
        <v>431123885</v>
      </c>
      <c r="S42" s="15">
        <f t="shared" si="10"/>
        <v>0</v>
      </c>
      <c r="T42" s="15">
        <f t="shared" si="10"/>
        <v>0</v>
      </c>
      <c r="U42" s="60">
        <f t="shared" si="10"/>
        <v>337809143039</v>
      </c>
      <c r="V42" s="2"/>
      <c r="W42" s="5">
        <f t="shared" si="2"/>
        <v>337809143039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121320334</v>
      </c>
      <c r="J43" s="13">
        <v>0</v>
      </c>
      <c r="K43" s="13">
        <v>247140223</v>
      </c>
      <c r="L43" s="13">
        <v>61016167</v>
      </c>
      <c r="M43" s="13">
        <v>30580066</v>
      </c>
      <c r="N43" s="13">
        <v>0</v>
      </c>
      <c r="O43" s="13"/>
      <c r="P43" s="13"/>
      <c r="Q43" s="13"/>
      <c r="R43" s="13">
        <v>18028000</v>
      </c>
      <c r="S43" s="13"/>
      <c r="T43" s="13"/>
      <c r="U43" s="13">
        <f aca="true" t="shared" si="11" ref="U43:U49">SUM(F43:T43)</f>
        <v>478084790</v>
      </c>
      <c r="V43" s="33"/>
      <c r="W43" s="5">
        <f t="shared" si="2"/>
        <v>478084790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350991221</v>
      </c>
      <c r="J44" s="13">
        <v>18778381354</v>
      </c>
      <c r="K44" s="13">
        <v>198194107287</v>
      </c>
      <c r="L44" s="13">
        <v>14994893375</v>
      </c>
      <c r="M44" s="13">
        <v>18426848318</v>
      </c>
      <c r="N44" s="13"/>
      <c r="O44" s="13">
        <v>21867716952</v>
      </c>
      <c r="P44" s="13"/>
      <c r="Q44" s="13">
        <v>64305023857</v>
      </c>
      <c r="R44" s="13">
        <v>413095885</v>
      </c>
      <c r="S44" s="13"/>
      <c r="T44" s="13"/>
      <c r="U44" s="13">
        <f t="shared" si="11"/>
        <v>337331058249</v>
      </c>
      <c r="V44" s="33"/>
      <c r="W44" s="5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1"/>
        <v>0</v>
      </c>
      <c r="V45" s="33"/>
      <c r="W45" s="5">
        <f t="shared" si="2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1"/>
        <v>0</v>
      </c>
      <c r="V46" s="33"/>
      <c r="W46" s="5">
        <f t="shared" si="2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95580100639</v>
      </c>
      <c r="R47" s="13"/>
      <c r="S47" s="13"/>
      <c r="T47" s="13"/>
      <c r="U47" s="13">
        <f t="shared" si="11"/>
        <v>95580100639</v>
      </c>
      <c r="V47" s="33"/>
      <c r="W47" s="5">
        <f t="shared" si="2"/>
        <v>95580100639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132888568</v>
      </c>
      <c r="G48" s="13">
        <v>34227878</v>
      </c>
      <c r="H48" s="13">
        <v>76668435</v>
      </c>
      <c r="I48" s="13">
        <v>1765461650</v>
      </c>
      <c r="J48" s="13">
        <v>22887372695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541576307</v>
      </c>
      <c r="Q48" s="13">
        <v>23591204656</v>
      </c>
      <c r="R48" s="13">
        <v>1937768307</v>
      </c>
      <c r="S48" s="13">
        <v>45227000</v>
      </c>
      <c r="T48" s="13">
        <v>1044104000</v>
      </c>
      <c r="U48" s="13">
        <f t="shared" si="11"/>
        <v>167552552032</v>
      </c>
      <c r="V48" s="33"/>
      <c r="W48" s="64">
        <f t="shared" si="2"/>
        <v>166463221032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1"/>
        <v>0</v>
      </c>
      <c r="V49" s="33"/>
      <c r="W49" s="5">
        <f t="shared" si="2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>
        <f>+F9-F25</f>
        <v>329252186</v>
      </c>
      <c r="G51" s="11">
        <f aca="true" t="shared" si="12" ref="G51:V51">+G9-G25</f>
        <v>75384852</v>
      </c>
      <c r="H51" s="11">
        <f t="shared" si="12"/>
        <v>-173321935</v>
      </c>
      <c r="I51" s="11">
        <f t="shared" si="12"/>
        <v>788839137</v>
      </c>
      <c r="J51" s="11">
        <f t="shared" si="12"/>
        <v>-13497112255</v>
      </c>
      <c r="K51" s="11">
        <f t="shared" si="12"/>
        <v>-78392163451</v>
      </c>
      <c r="L51" s="11">
        <f t="shared" si="12"/>
        <v>898344521</v>
      </c>
      <c r="M51" s="11">
        <f t="shared" si="12"/>
        <v>1335842700</v>
      </c>
      <c r="N51" s="11">
        <f t="shared" si="12"/>
        <v>-22136628926</v>
      </c>
      <c r="O51" s="11">
        <f t="shared" si="12"/>
        <v>-7869343257</v>
      </c>
      <c r="P51" s="11">
        <f t="shared" si="12"/>
        <v>-293173732</v>
      </c>
      <c r="Q51" s="11">
        <f>+Q9-Q25</f>
        <v>-63634964322</v>
      </c>
      <c r="R51" s="11">
        <f t="shared" si="12"/>
        <v>-3054476044</v>
      </c>
      <c r="S51" s="11">
        <f t="shared" si="12"/>
        <v>242915000</v>
      </c>
      <c r="T51" s="11">
        <f t="shared" si="12"/>
        <v>-268743000</v>
      </c>
      <c r="U51" s="4">
        <f t="shared" si="12"/>
        <v>-185649348526</v>
      </c>
      <c r="V51" s="4">
        <f t="shared" si="12"/>
        <v>0</v>
      </c>
      <c r="W51" s="4">
        <f>+W9-W25</f>
        <v>-185623520526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2021-04-08T16:42:22Z</cp:lastPrinted>
  <dcterms:created xsi:type="dcterms:W3CDTF">1998-06-30T14:14:38Z</dcterms:created>
  <dcterms:modified xsi:type="dcterms:W3CDTF">2021-10-04T19:24:41Z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36900.0000000000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