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25" tabRatio="642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<sst xmlns="http://schemas.openxmlformats.org/spreadsheetml/2006/main" count="257" uniqueCount="121">
  <si>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</si>
  <si>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</si>
  <si>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</si>
  <si>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</si>
  <si>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</si>
  <si>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</si>
  <si>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</si>
  <si>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</si>
  <si>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</si>
  <si>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</si>
  <si>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</si>
  <si>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</si>
  <si>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</si>
  <si>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</si>
  <si>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</si>
  <si>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</si>
  <si>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</si>
  <si>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</si>
  <si>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</si>
  <si>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</si>
  <si>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</si>
  <si>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</si>
  <si>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</si>
  <si>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</si>
  <si>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</si>
  <si>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</si>
  <si>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</si>
  <si>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</si>
  <si>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</si>
  <si>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</si>
  <si>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</si>
  <si>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</si>
  <si>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</si>
  <si>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</si>
  <si>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</si>
  <si>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</si>
  <si>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</si>
  <si>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</si>
  <si>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</si>
  <si>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</si>
  <si>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</si>
  <si>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</si>
  <si>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</si>
  <si>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</si>
  <si>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</si>
  <si>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</si>
  <si>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</si>
  <si>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</si>
  <si>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</si>
  <si>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</si>
  <si>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</si>
  <si>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</si>
  <si>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</si>
  <si>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</si>
  <si>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</si>
  <si>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</si>
  <si>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</si>
  <si>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</si>
  <si>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</si>
  <si>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</si>
  <si>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</si>
  <si>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</si>
  <si>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</si>
  <si>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</si>
  <si>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</si>
  <si>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</si>
  <si>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</si>
  <si>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</si>
  <si>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</si>
  <si>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</si>
  <si>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</si>
  <si>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</si>
  <si>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</si>
  <si>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</si>
  <si>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</si>
  <si>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</si>
  <si>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</si>
  <si>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</si>
  <si>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</si>
  <si>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</si>
  <si>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</si>
  <si>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</si>
  <si>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</si>
  <si>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</si>
  <si>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</si>
  <si>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</si>
  <si>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</si>
  <si>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</si>
  <si>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</si>
  <si>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</si>
  <si>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</si>
  <si>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</si>
  <si>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</si>
  <si>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</si>
  <si>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</si>
  <si>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</si>
  <si>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</si>
  <si>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</si>
  <si>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</si>
  <si>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</si>
  <si>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</si>
  <si>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</si>
  <si>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</si>
  <si>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</si>
  <si>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</si>
  <si>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</si>
  <si>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</si>
  <si>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</si>
  <si>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</si>
  <si>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</si>
  <si>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</si>
  <si>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</si>
  <si>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</si>
  <si>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</si>
  <si>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</si>
  <si>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</si>
  <si>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</si>
  <si>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</si>
  <si>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JUNIO</t>
  </si>
  <si>
    <t>PRESUPUESTO EJECUTADO MOP 2021 AL MES DE JUNIO (FONDOS FET)</t>
  </si>
  <si>
    <t>PRESUPUESTO VIGENTE MOP 2021 AL MES DE JUNIO (FONDOS FET)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</si>
</sst>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42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4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4" fontId="42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41" fontId="4" fillId="0" borderId="0" xfId="48" applyFont="1" applyFill="1" applyAlignment="1">
      <alignment/>
    </xf>
    <xf numFmtId="37" fontId="6" fillId="34" borderId="0" xfId="0" applyNumberFormat="1" applyFont="1" applyFill="1" applyAlignment="1" applyProtection="1">
      <alignment/>
      <protection/>
    </xf>
    <xf numFmtId="164" fontId="24" fillId="0" borderId="10" xfId="0" applyFont="1" applyFill="1" applyBorder="1" applyAlignment="1">
      <alignment vertical="center"/>
    </xf>
    <xf numFmtId="37" fontId="24" fillId="0" borderId="15" xfId="0" applyNumberFormat="1" applyFont="1" applyFill="1" applyBorder="1" applyAlignment="1" applyProtection="1">
      <alignment horizontal="left" vertical="center"/>
      <protection/>
    </xf>
    <xf numFmtId="164" fontId="24" fillId="0" borderId="16" xfId="0" applyFont="1" applyFill="1" applyBorder="1" applyAlignment="1">
      <alignment vertical="center"/>
    </xf>
    <xf numFmtId="37" fontId="24" fillId="0" borderId="17" xfId="0" applyNumberFormat="1" applyFont="1" applyFill="1" applyBorder="1" applyAlignment="1" applyProtection="1">
      <alignment horizontal="center" vertical="center"/>
      <protection/>
    </xf>
    <xf numFmtId="164" fontId="24" fillId="0" borderId="0" xfId="0" applyFont="1" applyFill="1" applyBorder="1" applyAlignment="1">
      <alignment vertical="center"/>
    </xf>
    <xf numFmtId="3" fontId="24" fillId="0" borderId="12" xfId="0" applyNumberFormat="1" applyFont="1" applyFill="1" applyBorder="1" applyAlignment="1" applyProtection="1">
      <alignment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64" fontId="7" fillId="0" borderId="0" xfId="0" applyFont="1" applyFill="1" applyAlignment="1">
      <alignment vertical="center"/>
    </xf>
    <xf numFmtId="164" fontId="24" fillId="0" borderId="15" xfId="0" applyFont="1" applyFill="1" applyBorder="1" applyAlignment="1">
      <alignment vertical="center"/>
    </xf>
    <xf numFmtId="37" fontId="7" fillId="0" borderId="12" xfId="0" applyNumberFormat="1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2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55" zoomScaleNormal="55" zoomScalePageLayoutView="0" workbookViewId="0" topLeftCell="A1">
      <selection activeCell="L46" sqref="L46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8" width="13.625" style="17" customWidth="1"/>
    <col min="9" max="9" width="15.625" style="17" customWidth="1"/>
    <col min="10" max="10" width="16.625" style="17" customWidth="1"/>
    <col min="11" max="11" width="17.625" style="17" customWidth="1"/>
    <col min="12" max="18" width="15.625" style="17" customWidth="1"/>
    <col min="19" max="19" width="10.625" style="17" customWidth="1"/>
    <col min="20" max="20" width="10.375" style="17" customWidth="1"/>
    <col min="21" max="21" width="16.625" style="1" customWidth="1"/>
    <col min="22" max="22" width="2.5039062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81" t="s">
        <v>120</v>
      </c>
      <c r="K2" s="81"/>
      <c r="L2" s="81"/>
      <c r="M2" s="81"/>
      <c r="N2" s="81"/>
      <c r="O2" s="81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44"/>
      <c r="L3" s="44" t="s">
        <v>104</v>
      </c>
      <c r="M3" s="44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78" customFormat="1" ht="24.75" customHeight="1">
      <c r="A9" s="69"/>
      <c r="B9" s="70" t="s">
        <v>0</v>
      </c>
      <c r="C9" s="71"/>
      <c r="D9" s="72" t="s">
        <v>1</v>
      </c>
      <c r="E9" s="73"/>
      <c r="F9" s="74">
        <f>+SUM(F11:F12)</f>
        <v>30961</v>
      </c>
      <c r="G9" s="74">
        <f aca="true" t="shared" si="0" ref="G9:T9">+SUM(G11:G12)</f>
        <v>211809</v>
      </c>
      <c r="H9" s="74">
        <f t="shared" si="0"/>
        <v>227682</v>
      </c>
      <c r="I9" s="74">
        <f t="shared" si="0"/>
        <v>5976062</v>
      </c>
      <c r="J9" s="74">
        <f t="shared" si="0"/>
        <v>101552847</v>
      </c>
      <c r="K9" s="74">
        <f t="shared" si="0"/>
        <v>482883827</v>
      </c>
      <c r="L9" s="74">
        <f t="shared" si="0"/>
        <v>10492318</v>
      </c>
      <c r="M9" s="74">
        <f t="shared" si="0"/>
        <v>46815131</v>
      </c>
      <c r="N9" s="74">
        <f t="shared" si="0"/>
        <v>186033</v>
      </c>
      <c r="O9" s="74">
        <f t="shared" si="0"/>
        <v>84714065</v>
      </c>
      <c r="P9" s="74">
        <f t="shared" si="0"/>
        <v>869642</v>
      </c>
      <c r="Q9" s="74">
        <f t="shared" si="0"/>
        <v>25519337</v>
      </c>
      <c r="R9" s="74">
        <f t="shared" si="0"/>
        <v>10120399</v>
      </c>
      <c r="S9" s="74">
        <f t="shared" si="0"/>
        <v>0</v>
      </c>
      <c r="T9" s="74">
        <f t="shared" si="0"/>
        <v>0</v>
      </c>
      <c r="U9" s="74">
        <f>SUM(U11,U12)</f>
        <v>769600113</v>
      </c>
      <c r="V9" s="75"/>
      <c r="W9" s="76" t="e">
        <f>SUM(#REF!,#REF!,#REF!,#REF!,#REF!,#REF!,#REF!,W10,W11,W12,#REF!)</f>
        <v>#REF!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4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1" ref="W10:W29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73</v>
      </c>
      <c r="D11" s="32" t="s">
        <v>51</v>
      </c>
      <c r="F11" s="13">
        <v>30961</v>
      </c>
      <c r="G11" s="13">
        <v>211809</v>
      </c>
      <c r="H11" s="13">
        <v>227682</v>
      </c>
      <c r="I11" s="13">
        <v>5976062</v>
      </c>
      <c r="J11" s="13">
        <v>101552847</v>
      </c>
      <c r="K11" s="13">
        <v>482883827</v>
      </c>
      <c r="L11" s="13">
        <v>10492318</v>
      </c>
      <c r="M11" s="13">
        <v>46815131</v>
      </c>
      <c r="N11" s="13">
        <v>186033</v>
      </c>
      <c r="O11" s="13">
        <v>84714065</v>
      </c>
      <c r="P11" s="13">
        <v>869642</v>
      </c>
      <c r="Q11" s="13">
        <v>25519337</v>
      </c>
      <c r="R11" s="13">
        <v>10120399</v>
      </c>
      <c r="S11" s="13"/>
      <c r="T11" s="13"/>
      <c r="U11" s="13">
        <f>SUM(F11:T11)</f>
        <v>769600113</v>
      </c>
      <c r="V11" s="34"/>
      <c r="W11" s="5">
        <f t="shared" si="1"/>
        <v>769600113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/>
      <c r="D12" s="3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SUM(F12:T12)</f>
        <v>0</v>
      </c>
      <c r="V12" s="34"/>
      <c r="W12" s="5">
        <f t="shared" si="1"/>
        <v>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78" customFormat="1" ht="24.75" customHeight="1">
      <c r="A13" s="69"/>
      <c r="B13" s="79"/>
      <c r="C13" s="71"/>
      <c r="D13" s="72" t="s">
        <v>6</v>
      </c>
      <c r="E13" s="73"/>
      <c r="F13" s="74">
        <f aca="true" t="shared" si="2" ref="F13:U13">SUM(F14,F15,F16,F25,F29)</f>
        <v>30961</v>
      </c>
      <c r="G13" s="74">
        <f t="shared" si="2"/>
        <v>211809</v>
      </c>
      <c r="H13" s="74">
        <f t="shared" si="2"/>
        <v>227682</v>
      </c>
      <c r="I13" s="74">
        <f t="shared" si="2"/>
        <v>5976062</v>
      </c>
      <c r="J13" s="74">
        <f t="shared" si="2"/>
        <v>101552847</v>
      </c>
      <c r="K13" s="74">
        <f t="shared" si="2"/>
        <v>482883827</v>
      </c>
      <c r="L13" s="74">
        <f t="shared" si="2"/>
        <v>10492318</v>
      </c>
      <c r="M13" s="74">
        <f t="shared" si="2"/>
        <v>46815131</v>
      </c>
      <c r="N13" s="74">
        <f t="shared" si="2"/>
        <v>186033</v>
      </c>
      <c r="O13" s="74">
        <f t="shared" si="2"/>
        <v>84714065</v>
      </c>
      <c r="P13" s="74">
        <f t="shared" si="2"/>
        <v>869642</v>
      </c>
      <c r="Q13" s="74">
        <f t="shared" si="2"/>
        <v>25519337</v>
      </c>
      <c r="R13" s="74">
        <f t="shared" si="2"/>
        <v>10120399</v>
      </c>
      <c r="S13" s="74">
        <f t="shared" si="2"/>
        <v>0</v>
      </c>
      <c r="T13" s="74">
        <f t="shared" si="2"/>
        <v>0</v>
      </c>
      <c r="U13" s="74">
        <f t="shared" si="2"/>
        <v>769600113</v>
      </c>
      <c r="V13" s="77"/>
      <c r="W13" s="80" t="e">
        <f>SUM(W14,W15,#REF!,#REF!,#REF!,#REF!,W16,W25:W25,#REF!,#REF!,#REF!,W29)</f>
        <v>#REF!</v>
      </c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34" s="19" customFormat="1" ht="22.5" customHeight="1">
      <c r="A14" s="33"/>
      <c r="B14" s="31" t="s">
        <v>7</v>
      </c>
      <c r="D14" s="32" t="s">
        <v>8</v>
      </c>
      <c r="F14" s="13">
        <v>25834</v>
      </c>
      <c r="G14" s="13">
        <v>181740</v>
      </c>
      <c r="H14" s="13">
        <v>192488</v>
      </c>
      <c r="I14" s="13">
        <v>182580</v>
      </c>
      <c r="J14" s="13">
        <v>1188070</v>
      </c>
      <c r="K14" s="13">
        <v>5608592</v>
      </c>
      <c r="L14" s="13">
        <v>463997</v>
      </c>
      <c r="M14" s="13">
        <v>463997</v>
      </c>
      <c r="N14" s="13">
        <v>157915</v>
      </c>
      <c r="O14" s="13"/>
      <c r="P14" s="13">
        <v>63742</v>
      </c>
      <c r="Q14" s="13"/>
      <c r="R14" s="13">
        <v>269525</v>
      </c>
      <c r="S14" s="13"/>
      <c r="T14" s="13"/>
      <c r="U14" s="13">
        <f>SUM(F14:T14)</f>
        <v>8798480</v>
      </c>
      <c r="V14" s="34"/>
      <c r="W14" s="5">
        <f t="shared" si="1"/>
        <v>8798480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9</v>
      </c>
      <c r="D15" s="32" t="s">
        <v>10</v>
      </c>
      <c r="F15" s="13">
        <v>3963</v>
      </c>
      <c r="G15" s="13">
        <v>27741</v>
      </c>
      <c r="H15" s="13">
        <v>31705</v>
      </c>
      <c r="I15" s="13"/>
      <c r="J15" s="13">
        <v>108325</v>
      </c>
      <c r="K15" s="13">
        <v>599761</v>
      </c>
      <c r="L15" s="13">
        <v>58126</v>
      </c>
      <c r="M15" s="13">
        <v>52842</v>
      </c>
      <c r="N15" s="13">
        <v>21137</v>
      </c>
      <c r="O15" s="13"/>
      <c r="P15" s="13">
        <v>10568</v>
      </c>
      <c r="Q15" s="13"/>
      <c r="R15" s="13">
        <v>26421</v>
      </c>
      <c r="S15" s="13"/>
      <c r="T15" s="13"/>
      <c r="U15" s="13">
        <f>SUM(F15:T15)</f>
        <v>940589</v>
      </c>
      <c r="V15" s="34"/>
      <c r="W15" s="5">
        <f t="shared" si="1"/>
        <v>940589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7" customFormat="1" ht="22.5" customHeight="1">
      <c r="A16" s="33"/>
      <c r="B16" s="31" t="s">
        <v>76</v>
      </c>
      <c r="C16" s="19"/>
      <c r="D16" s="38" t="s">
        <v>68</v>
      </c>
      <c r="E16" s="19"/>
      <c r="F16" s="13">
        <f aca="true" t="shared" si="3" ref="F16:R16">SUM(F17:F23)</f>
        <v>1164</v>
      </c>
      <c r="G16" s="13">
        <f t="shared" si="3"/>
        <v>2328</v>
      </c>
      <c r="H16" s="13">
        <f t="shared" si="3"/>
        <v>3489</v>
      </c>
      <c r="I16" s="13">
        <f t="shared" si="3"/>
        <v>17920</v>
      </c>
      <c r="J16" s="13">
        <f t="shared" si="3"/>
        <v>1050426</v>
      </c>
      <c r="K16" s="13">
        <f t="shared" si="3"/>
        <v>7962674</v>
      </c>
      <c r="L16" s="13">
        <f t="shared" si="3"/>
        <v>18618</v>
      </c>
      <c r="M16" s="13">
        <f>SUM(M17:M24)</f>
        <v>18618</v>
      </c>
      <c r="N16" s="13">
        <f t="shared" si="3"/>
        <v>6981</v>
      </c>
      <c r="O16" s="13">
        <f>SUM(O17:O23)</f>
        <v>0</v>
      </c>
      <c r="P16" s="13">
        <f t="shared" si="3"/>
        <v>795332</v>
      </c>
      <c r="Q16" s="13">
        <f>SUM(Q17:Q23)</f>
        <v>0</v>
      </c>
      <c r="R16" s="13">
        <f t="shared" si="3"/>
        <v>10472</v>
      </c>
      <c r="S16" s="13">
        <f>SUM(S17:S23)</f>
        <v>0</v>
      </c>
      <c r="T16" s="13">
        <f>SUM(T17:T23)</f>
        <v>0</v>
      </c>
      <c r="U16" s="13">
        <f>SUM(U17:U24)</f>
        <v>9888022</v>
      </c>
      <c r="V16" s="7"/>
      <c r="W16" s="5">
        <f t="shared" si="1"/>
        <v>9888022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3"/>
      <c r="B17" s="48" t="s">
        <v>20</v>
      </c>
      <c r="C17" s="46"/>
      <c r="D17" s="49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aca="true" t="shared" si="4" ref="U17:U24">SUM(F17:T17)</f>
        <v>0</v>
      </c>
      <c r="V17" s="34"/>
      <c r="W17" s="5">
        <f t="shared" si="1"/>
        <v>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5" t="s">
        <v>39</v>
      </c>
      <c r="D18" s="32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4"/>
        <v>0</v>
      </c>
      <c r="V18" s="34"/>
      <c r="W18" s="5">
        <f t="shared" si="1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5" t="s">
        <v>31</v>
      </c>
      <c r="D19" s="32" t="s">
        <v>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5" t="s">
        <v>32</v>
      </c>
      <c r="D20" s="32" t="s">
        <v>34</v>
      </c>
      <c r="F20" s="13">
        <v>448</v>
      </c>
      <c r="G20" s="13">
        <v>896</v>
      </c>
      <c r="H20" s="13">
        <v>2332</v>
      </c>
      <c r="I20" s="13"/>
      <c r="J20" s="13">
        <v>10748</v>
      </c>
      <c r="K20" s="13">
        <v>50160</v>
      </c>
      <c r="L20" s="13">
        <v>7166</v>
      </c>
      <c r="M20" s="13">
        <v>7166</v>
      </c>
      <c r="N20" s="13">
        <v>2686</v>
      </c>
      <c r="O20" s="13"/>
      <c r="P20" s="13">
        <v>1344</v>
      </c>
      <c r="Q20" s="13"/>
      <c r="R20" s="13">
        <v>4030</v>
      </c>
      <c r="S20" s="13"/>
      <c r="T20" s="13"/>
      <c r="U20" s="13">
        <f t="shared" si="4"/>
        <v>86976</v>
      </c>
      <c r="V20" s="34"/>
      <c r="W20" s="5">
        <f t="shared" si="1"/>
        <v>86976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5" t="s">
        <v>37</v>
      </c>
      <c r="D21" s="32" t="s">
        <v>47</v>
      </c>
      <c r="F21" s="13"/>
      <c r="G21" s="13"/>
      <c r="H21" s="13"/>
      <c r="I21" s="13"/>
      <c r="J21" s="13">
        <v>1022500</v>
      </c>
      <c r="K21" s="13">
        <v>7832350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4"/>
        <v>8854850</v>
      </c>
      <c r="V21" s="34"/>
      <c r="W21" s="5">
        <f t="shared" si="1"/>
        <v>8854850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5" t="s">
        <v>21</v>
      </c>
      <c r="D22" s="32" t="s">
        <v>36</v>
      </c>
      <c r="F22" s="13">
        <v>716</v>
      </c>
      <c r="G22" s="13">
        <v>1432</v>
      </c>
      <c r="H22" s="13">
        <v>1157</v>
      </c>
      <c r="I22" s="13">
        <v>6960</v>
      </c>
      <c r="J22" s="13">
        <v>17178</v>
      </c>
      <c r="K22" s="13">
        <v>80164</v>
      </c>
      <c r="L22" s="13">
        <v>11452</v>
      </c>
      <c r="M22" s="13">
        <v>11452</v>
      </c>
      <c r="N22" s="13">
        <v>4295</v>
      </c>
      <c r="O22" s="13"/>
      <c r="P22" s="13">
        <v>793988</v>
      </c>
      <c r="Q22" s="13"/>
      <c r="R22" s="13">
        <v>6442</v>
      </c>
      <c r="S22" s="13"/>
      <c r="T22" s="13"/>
      <c r="U22" s="13">
        <f t="shared" si="4"/>
        <v>935236</v>
      </c>
      <c r="V22" s="34"/>
      <c r="W22" s="5">
        <f t="shared" si="1"/>
        <v>935236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5" t="s">
        <v>23</v>
      </c>
      <c r="D23" s="32" t="s">
        <v>35</v>
      </c>
      <c r="F23" s="13"/>
      <c r="G23" s="13"/>
      <c r="H23" s="13"/>
      <c r="I23" s="13">
        <v>10960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10960</v>
      </c>
      <c r="V23" s="34"/>
      <c r="W23" s="5">
        <f t="shared" si="1"/>
        <v>10960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5" t="s">
        <v>96</v>
      </c>
      <c r="D24" s="32" t="s">
        <v>97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4"/>
      <c r="W24" s="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2.5" customHeight="1">
      <c r="A25" s="3"/>
      <c r="B25" s="39" t="s">
        <v>77</v>
      </c>
      <c r="C25" s="40"/>
      <c r="D25" s="41" t="s">
        <v>15</v>
      </c>
      <c r="E25" s="19"/>
      <c r="F25" s="15">
        <f aca="true" t="shared" si="5" ref="F25:P25">SUM(F26,F27,F28)</f>
        <v>0</v>
      </c>
      <c r="G25" s="15">
        <f t="shared" si="5"/>
        <v>0</v>
      </c>
      <c r="H25" s="15">
        <f t="shared" si="5"/>
        <v>0</v>
      </c>
      <c r="I25" s="15">
        <f t="shared" si="5"/>
        <v>5775562</v>
      </c>
      <c r="J25" s="15">
        <f t="shared" si="5"/>
        <v>99206026</v>
      </c>
      <c r="K25" s="15">
        <f t="shared" si="5"/>
        <v>468712800</v>
      </c>
      <c r="L25" s="15">
        <f t="shared" si="5"/>
        <v>9951577</v>
      </c>
      <c r="M25" s="15">
        <f t="shared" si="5"/>
        <v>46279674</v>
      </c>
      <c r="N25" s="15">
        <f t="shared" si="5"/>
        <v>0</v>
      </c>
      <c r="O25" s="15">
        <f t="shared" si="5"/>
        <v>84714065</v>
      </c>
      <c r="P25" s="15">
        <f t="shared" si="5"/>
        <v>0</v>
      </c>
      <c r="Q25" s="15">
        <f>SUM(Q26,Q27,Q28)</f>
        <v>25519337</v>
      </c>
      <c r="R25" s="15">
        <f>SUM(R26,R27,R28)</f>
        <v>9813981</v>
      </c>
      <c r="S25" s="15">
        <f>SUM(S26,S27,S28)</f>
        <v>0</v>
      </c>
      <c r="T25" s="15">
        <f>SUM(T26,T27,T28)</f>
        <v>0</v>
      </c>
      <c r="U25" s="64">
        <f>SUM(U26,U27,U28)</f>
        <v>749973022</v>
      </c>
      <c r="V25" s="2"/>
      <c r="W25" s="5">
        <f t="shared" si="1"/>
        <v>749973022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3"/>
      <c r="B26" s="35" t="s">
        <v>20</v>
      </c>
      <c r="D26" s="32" t="s">
        <v>42</v>
      </c>
      <c r="F26" s="13"/>
      <c r="G26" s="13"/>
      <c r="H26" s="13"/>
      <c r="I26" s="13"/>
      <c r="J26" s="13">
        <v>949632</v>
      </c>
      <c r="K26" s="13">
        <v>60125</v>
      </c>
      <c r="L26" s="13"/>
      <c r="M26" s="13">
        <v>960682</v>
      </c>
      <c r="N26" s="13"/>
      <c r="O26" s="13"/>
      <c r="P26" s="13"/>
      <c r="Q26" s="13"/>
      <c r="R26" s="13">
        <v>4934815</v>
      </c>
      <c r="S26" s="13"/>
      <c r="T26" s="13"/>
      <c r="U26" s="13">
        <f>SUM(F26:T26)</f>
        <v>6905254</v>
      </c>
      <c r="V26" s="34"/>
      <c r="W26" s="5">
        <f t="shared" si="1"/>
        <v>6905254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5" t="s">
        <v>39</v>
      </c>
      <c r="D27" s="32" t="s">
        <v>43</v>
      </c>
      <c r="F27" s="13"/>
      <c r="G27" s="13"/>
      <c r="H27" s="13"/>
      <c r="I27" s="13">
        <v>5775562</v>
      </c>
      <c r="J27" s="13">
        <v>98256394</v>
      </c>
      <c r="K27" s="13">
        <v>468652675</v>
      </c>
      <c r="L27" s="13">
        <v>9951577</v>
      </c>
      <c r="M27" s="13">
        <v>45318992</v>
      </c>
      <c r="N27" s="13"/>
      <c r="O27" s="13">
        <v>84714065</v>
      </c>
      <c r="P27" s="13"/>
      <c r="Q27" s="13">
        <v>25519337</v>
      </c>
      <c r="R27" s="13">
        <v>4879166</v>
      </c>
      <c r="S27" s="13"/>
      <c r="T27" s="13"/>
      <c r="U27" s="13">
        <f>SUM(F27:T27)</f>
        <v>743067768</v>
      </c>
      <c r="V27" s="34"/>
      <c r="W27" s="5">
        <f t="shared" si="1"/>
        <v>743067768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5" t="s">
        <v>31</v>
      </c>
      <c r="D28" s="32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>SUM(F28:T28)</f>
        <v>0</v>
      </c>
      <c r="V28" s="34"/>
      <c r="W28" s="5">
        <f t="shared" si="1"/>
        <v>0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9"/>
      <c r="C29" s="40"/>
      <c r="D29" s="4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f>SUM(F29:T29)</f>
        <v>0</v>
      </c>
      <c r="V29" s="34"/>
      <c r="W29" s="5">
        <f t="shared" si="1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mergeCells count="1">
    <mergeCell ref="J2:O2"/>
  </mergeCells>
  <printOptions/>
  <pageMargins left="0.9443307086614173" right="0.15748031496062992" top="0.7086614173228347" bottom="0.35433070866141736" header="0.31496062992125984" footer="0.31496062992125984"/>
  <pageSetup fitToHeight="0" horizontalDpi="600" verticalDpi="600" orientation="landscape" paperSize="9" scale="39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60" zoomScaleNormal="60" zoomScalePageLayoutView="0" workbookViewId="0" topLeftCell="A1">
      <selection activeCell="AB13" sqref="AB13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81" t="s">
        <v>119</v>
      </c>
      <c r="K2" s="81"/>
      <c r="L2" s="81"/>
      <c r="M2" s="81"/>
      <c r="N2" s="81"/>
      <c r="O2" s="81"/>
      <c r="P2" s="81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82" t="s">
        <v>104</v>
      </c>
      <c r="L3" s="82"/>
      <c r="M3" s="82"/>
      <c r="N3" s="82"/>
      <c r="O3" s="82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Y5" s="17"/>
      <c r="Z5" s="17"/>
    </row>
    <row r="6" s="17" customFormat="1" ht="18" customHeight="1">
      <c r="B6" s="37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30" customFormat="1" ht="24.75" customHeight="1">
      <c r="A9" s="24"/>
      <c r="B9" s="25" t="s">
        <v>0</v>
      </c>
      <c r="C9" s="26"/>
      <c r="D9" s="27" t="s">
        <v>1</v>
      </c>
      <c r="E9" s="28"/>
      <c r="F9" s="12">
        <f aca="true" t="shared" si="0" ref="F9:U9">+SUM(F11:F13)</f>
        <v>2261</v>
      </c>
      <c r="G9" s="12">
        <f t="shared" si="0"/>
        <v>58350</v>
      </c>
      <c r="H9" s="12">
        <f t="shared" si="0"/>
        <v>21017</v>
      </c>
      <c r="I9" s="12">
        <f t="shared" si="0"/>
        <v>179380</v>
      </c>
      <c r="J9" s="12">
        <f t="shared" si="0"/>
        <v>12050244.294</v>
      </c>
      <c r="K9" s="12">
        <f t="shared" si="0"/>
        <v>26938487.374</v>
      </c>
      <c r="L9" s="12">
        <f t="shared" si="0"/>
        <v>1763798</v>
      </c>
      <c r="M9" s="12">
        <f t="shared" si="0"/>
        <v>4955215.751</v>
      </c>
      <c r="N9" s="12">
        <f t="shared" si="0"/>
        <v>17829</v>
      </c>
      <c r="O9" s="12">
        <f t="shared" si="0"/>
        <v>8753692</v>
      </c>
      <c r="P9" s="12">
        <f t="shared" si="0"/>
        <v>14893</v>
      </c>
      <c r="Q9" s="12">
        <f t="shared" si="0"/>
        <v>0</v>
      </c>
      <c r="R9" s="12">
        <f t="shared" si="0"/>
        <v>458581.191</v>
      </c>
      <c r="S9" s="12">
        <f t="shared" si="0"/>
        <v>0</v>
      </c>
      <c r="T9" s="12">
        <f t="shared" si="0"/>
        <v>0</v>
      </c>
      <c r="U9" s="12">
        <f t="shared" si="0"/>
        <v>55213748.61</v>
      </c>
      <c r="V9" s="66"/>
      <c r="W9" s="65" t="e">
        <f>SUM(#REF!,#REF!,#REF!,#REF!,#REF!,#REF!,#REF!,W10,W12,W13,#REF!)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1" ref="W10:W30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25</v>
      </c>
      <c r="D11" s="32" t="s">
        <v>26</v>
      </c>
      <c r="F11" s="13"/>
      <c r="G11" s="13"/>
      <c r="H11" s="13"/>
      <c r="I11" s="13"/>
      <c r="J11" s="13">
        <v>34738.29400000001</v>
      </c>
      <c r="K11" s="13">
        <v>10748.374</v>
      </c>
      <c r="L11" s="13"/>
      <c r="M11" s="13">
        <v>2441.751</v>
      </c>
      <c r="N11" s="13"/>
      <c r="O11" s="13"/>
      <c r="P11" s="13"/>
      <c r="Q11" s="13"/>
      <c r="R11" s="13">
        <v>1718.191</v>
      </c>
      <c r="S11" s="13"/>
      <c r="T11" s="13"/>
      <c r="U11" s="13">
        <f>SUM(F11:T11)</f>
        <v>49646.61000000001</v>
      </c>
      <c r="V11" s="34"/>
      <c r="W11" s="5">
        <f>+U11-T11-S11</f>
        <v>49646.61000000001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73</v>
      </c>
      <c r="D12" s="32" t="s">
        <v>51</v>
      </c>
      <c r="F12" s="13">
        <v>2261</v>
      </c>
      <c r="G12" s="13">
        <v>58350</v>
      </c>
      <c r="H12" s="13">
        <v>21017</v>
      </c>
      <c r="I12" s="13">
        <v>179380</v>
      </c>
      <c r="J12" s="13">
        <v>12015506</v>
      </c>
      <c r="K12" s="13">
        <v>26927739</v>
      </c>
      <c r="L12" s="13">
        <v>1763798</v>
      </c>
      <c r="M12" s="13">
        <v>4952774</v>
      </c>
      <c r="N12" s="13">
        <v>17829</v>
      </c>
      <c r="O12" s="13">
        <v>8753692</v>
      </c>
      <c r="P12" s="13">
        <v>14893</v>
      </c>
      <c r="Q12" s="13">
        <v>0</v>
      </c>
      <c r="R12" s="13">
        <v>456863</v>
      </c>
      <c r="S12" s="13"/>
      <c r="T12" s="13"/>
      <c r="U12" s="13">
        <f>SUM(F12:T12)</f>
        <v>55164102</v>
      </c>
      <c r="V12" s="34"/>
      <c r="W12" s="5">
        <f t="shared" si="1"/>
        <v>55164102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/>
      <c r="D13" s="3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>SUM(F13:T13)</f>
        <v>0</v>
      </c>
      <c r="V13" s="34"/>
      <c r="W13" s="5">
        <f t="shared" si="1"/>
        <v>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30" customFormat="1" ht="24.75" customHeight="1">
      <c r="A14" s="24"/>
      <c r="B14" s="36"/>
      <c r="C14" s="26"/>
      <c r="D14" s="27" t="s">
        <v>6</v>
      </c>
      <c r="E14" s="28"/>
      <c r="F14" s="12">
        <f aca="true" t="shared" si="2" ref="F14:U14">SUM(F15,F16,F17,F26,F30)</f>
        <v>3153.143</v>
      </c>
      <c r="G14" s="12">
        <f t="shared" si="2"/>
        <v>20503.333</v>
      </c>
      <c r="H14" s="12">
        <f t="shared" si="2"/>
        <v>29179.302</v>
      </c>
      <c r="I14" s="12">
        <f t="shared" si="2"/>
        <v>157568.94400000002</v>
      </c>
      <c r="J14" s="12">
        <f t="shared" si="2"/>
        <v>16392587.95</v>
      </c>
      <c r="K14" s="12">
        <f t="shared" si="2"/>
        <v>33507479.174</v>
      </c>
      <c r="L14" s="12">
        <f t="shared" si="2"/>
        <v>2099261.541</v>
      </c>
      <c r="M14" s="12">
        <f t="shared" si="2"/>
        <v>5112818.856</v>
      </c>
      <c r="N14" s="12">
        <f t="shared" si="2"/>
        <v>6452.634</v>
      </c>
      <c r="O14" s="12">
        <f t="shared" si="2"/>
        <v>10486714.616999999</v>
      </c>
      <c r="P14" s="12">
        <f t="shared" si="2"/>
        <v>62931.703</v>
      </c>
      <c r="Q14" s="12">
        <f t="shared" si="2"/>
        <v>0</v>
      </c>
      <c r="R14" s="12">
        <f t="shared" si="2"/>
        <v>561685.8859999999</v>
      </c>
      <c r="S14" s="12">
        <f t="shared" si="2"/>
        <v>0</v>
      </c>
      <c r="T14" s="12">
        <f t="shared" si="2"/>
        <v>0</v>
      </c>
      <c r="U14" s="12">
        <f t="shared" si="2"/>
        <v>68440337.08299999</v>
      </c>
      <c r="V14" s="6"/>
      <c r="W14" s="29" t="e">
        <f>SUM(W15,W16,#REF!,#REF!,#REF!,#REF!,W17,W26:W26,#REF!,#REF!,#REF!,W30)</f>
        <v>#REF!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9" customFormat="1" ht="22.5" customHeight="1">
      <c r="A15" s="33"/>
      <c r="B15" s="31" t="s">
        <v>7</v>
      </c>
      <c r="D15" s="32" t="s">
        <v>8</v>
      </c>
      <c r="F15" s="13">
        <v>0</v>
      </c>
      <c r="G15" s="13">
        <v>20503.333</v>
      </c>
      <c r="H15" s="13">
        <v>13506.837</v>
      </c>
      <c r="I15" s="13">
        <v>7125.1669999999995</v>
      </c>
      <c r="J15" s="13">
        <v>29998.428</v>
      </c>
      <c r="K15" s="13">
        <v>245639.185</v>
      </c>
      <c r="L15" s="13">
        <v>43336.273</v>
      </c>
      <c r="M15" s="13">
        <v>98870.009</v>
      </c>
      <c r="N15" s="13">
        <v>2776.667</v>
      </c>
      <c r="O15" s="13"/>
      <c r="P15" s="13">
        <v>14093.333</v>
      </c>
      <c r="Q15" s="13"/>
      <c r="R15" s="13">
        <v>28577.517</v>
      </c>
      <c r="S15" s="13"/>
      <c r="T15" s="13"/>
      <c r="U15" s="13">
        <f>SUM(F15:T15)</f>
        <v>504426.749</v>
      </c>
      <c r="V15" s="34"/>
      <c r="W15" s="5">
        <f t="shared" si="1"/>
        <v>504426.749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 t="s">
        <v>9</v>
      </c>
      <c r="D16" s="32" t="s">
        <v>10</v>
      </c>
      <c r="F16" s="13">
        <v>3153.143</v>
      </c>
      <c r="G16" s="13">
        <v>0</v>
      </c>
      <c r="H16" s="13">
        <v>15672.465</v>
      </c>
      <c r="I16" s="13"/>
      <c r="J16" s="13">
        <v>11935.656</v>
      </c>
      <c r="K16" s="13">
        <v>151817.375</v>
      </c>
      <c r="L16" s="13">
        <v>0</v>
      </c>
      <c r="M16" s="13">
        <v>9857.367</v>
      </c>
      <c r="N16" s="13">
        <v>3675.967</v>
      </c>
      <c r="O16" s="13"/>
      <c r="P16" s="13">
        <v>0</v>
      </c>
      <c r="Q16" s="13"/>
      <c r="R16" s="13">
        <v>19418.305</v>
      </c>
      <c r="S16" s="13"/>
      <c r="T16" s="13"/>
      <c r="U16" s="13">
        <f>SUM(F16:T16)</f>
        <v>215530.278</v>
      </c>
      <c r="V16" s="34"/>
      <c r="W16" s="5">
        <f t="shared" si="1"/>
        <v>215530.278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7" customFormat="1" ht="22.5" customHeight="1">
      <c r="A17" s="33"/>
      <c r="B17" s="31" t="s">
        <v>76</v>
      </c>
      <c r="C17" s="19"/>
      <c r="D17" s="38" t="s">
        <v>68</v>
      </c>
      <c r="E17" s="19"/>
      <c r="F17" s="13">
        <f aca="true" t="shared" si="3" ref="F17:R17">SUM(F18:F24)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4446.063</v>
      </c>
      <c r="L17" s="13">
        <f t="shared" si="3"/>
        <v>0</v>
      </c>
      <c r="M17" s="13">
        <f>SUM(M18:M25)</f>
        <v>2106.733</v>
      </c>
      <c r="N17" s="13">
        <f t="shared" si="3"/>
        <v>0</v>
      </c>
      <c r="O17" s="13">
        <f>SUM(O18:O24)</f>
        <v>0</v>
      </c>
      <c r="P17" s="13">
        <f t="shared" si="3"/>
        <v>48838.37</v>
      </c>
      <c r="Q17" s="13">
        <f>SUM(Q18:Q24)</f>
        <v>0</v>
      </c>
      <c r="R17" s="13">
        <f t="shared" si="3"/>
        <v>0</v>
      </c>
      <c r="S17" s="13">
        <f>SUM(S18:S24)</f>
        <v>0</v>
      </c>
      <c r="T17" s="13">
        <f>SUM(T18:T24)</f>
        <v>0</v>
      </c>
      <c r="U17" s="13">
        <f>SUM(U18:U25)</f>
        <v>55391.166000000005</v>
      </c>
      <c r="V17" s="7"/>
      <c r="W17" s="5">
        <f t="shared" si="1"/>
        <v>55391.166000000005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9" customFormat="1" ht="22.5" customHeight="1">
      <c r="A18" s="33"/>
      <c r="B18" s="48" t="s">
        <v>20</v>
      </c>
      <c r="C18" s="46"/>
      <c r="D18" s="49" t="s">
        <v>38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f aca="true" t="shared" si="4" ref="U18:U25">SUM(F18:T18)</f>
        <v>0</v>
      </c>
      <c r="V18" s="34"/>
      <c r="W18" s="5">
        <f t="shared" si="1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5" t="s">
        <v>39</v>
      </c>
      <c r="D19" s="32" t="s">
        <v>98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5" t="s">
        <v>31</v>
      </c>
      <c r="D20" s="32" t="s">
        <v>33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5" t="s">
        <v>32</v>
      </c>
      <c r="D21" s="32" t="s">
        <v>34</v>
      </c>
      <c r="F21" s="13">
        <v>0</v>
      </c>
      <c r="G21" s="13">
        <v>0</v>
      </c>
      <c r="H21" s="13">
        <v>0</v>
      </c>
      <c r="I21" s="13"/>
      <c r="J21" s="13">
        <v>0</v>
      </c>
      <c r="K21" s="13">
        <v>2344.3</v>
      </c>
      <c r="L21" s="13">
        <v>0</v>
      </c>
      <c r="M21" s="13">
        <v>2106.733</v>
      </c>
      <c r="N21" s="13">
        <v>0</v>
      </c>
      <c r="O21" s="13"/>
      <c r="P21" s="13">
        <v>0</v>
      </c>
      <c r="Q21" s="13"/>
      <c r="R21" s="13">
        <v>0</v>
      </c>
      <c r="S21" s="13"/>
      <c r="T21" s="13"/>
      <c r="U21" s="13">
        <f t="shared" si="4"/>
        <v>4451.033</v>
      </c>
      <c r="V21" s="34"/>
      <c r="W21" s="5">
        <f t="shared" si="1"/>
        <v>4451.033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5" t="s">
        <v>37</v>
      </c>
      <c r="D22" s="32" t="s">
        <v>47</v>
      </c>
      <c r="F22" s="13"/>
      <c r="G22" s="13"/>
      <c r="H22" s="13"/>
      <c r="I22" s="13"/>
      <c r="J22" s="13">
        <v>0</v>
      </c>
      <c r="K22" s="13">
        <v>2101.763</v>
      </c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4"/>
        <v>2101.763</v>
      </c>
      <c r="V22" s="34"/>
      <c r="W22" s="5">
        <f t="shared" si="1"/>
        <v>2101.763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5" t="s">
        <v>21</v>
      </c>
      <c r="D23" s="32" t="s">
        <v>36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/>
      <c r="P23" s="13">
        <v>48838.37</v>
      </c>
      <c r="Q23" s="13"/>
      <c r="R23" s="13">
        <v>0</v>
      </c>
      <c r="S23" s="13"/>
      <c r="T23" s="13"/>
      <c r="U23" s="13">
        <f t="shared" si="4"/>
        <v>48838.37</v>
      </c>
      <c r="V23" s="34"/>
      <c r="W23" s="5">
        <f t="shared" si="1"/>
        <v>48838.37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5" t="s">
        <v>23</v>
      </c>
      <c r="D24" s="32" t="s">
        <v>35</v>
      </c>
      <c r="F24" s="13"/>
      <c r="G24" s="13"/>
      <c r="H24" s="13"/>
      <c r="I24" s="13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4"/>
      <c r="W24" s="5">
        <f t="shared" si="1"/>
        <v>0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19" customFormat="1" ht="22.5" customHeight="1">
      <c r="A25" s="33"/>
      <c r="B25" s="35" t="s">
        <v>96</v>
      </c>
      <c r="D25" s="32" t="s">
        <v>97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4"/>
        <v>0</v>
      </c>
      <c r="V25" s="34"/>
      <c r="W25" s="5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22.5" customHeight="1">
      <c r="A26" s="3"/>
      <c r="B26" s="39" t="s">
        <v>77</v>
      </c>
      <c r="C26" s="40"/>
      <c r="D26" s="41" t="s">
        <v>15</v>
      </c>
      <c r="E26" s="19"/>
      <c r="F26" s="15">
        <f aca="true" t="shared" si="5" ref="F26:P26">SUM(F27,F28,F29)</f>
        <v>0</v>
      </c>
      <c r="G26" s="15">
        <f t="shared" si="5"/>
        <v>0</v>
      </c>
      <c r="H26" s="15">
        <f t="shared" si="5"/>
        <v>0</v>
      </c>
      <c r="I26" s="15">
        <f t="shared" si="5"/>
        <v>150443.77700000003</v>
      </c>
      <c r="J26" s="15">
        <f t="shared" si="5"/>
        <v>16350653.865999999</v>
      </c>
      <c r="K26" s="15">
        <f t="shared" si="5"/>
        <v>33105576.551</v>
      </c>
      <c r="L26" s="15">
        <f t="shared" si="5"/>
        <v>2055925.2680000002</v>
      </c>
      <c r="M26" s="15">
        <f t="shared" si="5"/>
        <v>5001984.7469999995</v>
      </c>
      <c r="N26" s="15">
        <f t="shared" si="5"/>
        <v>0</v>
      </c>
      <c r="O26" s="15">
        <f t="shared" si="5"/>
        <v>10486714.616999999</v>
      </c>
      <c r="P26" s="15">
        <f t="shared" si="5"/>
        <v>0</v>
      </c>
      <c r="Q26" s="15">
        <f>SUM(Q27,Q28,Q29)</f>
        <v>0</v>
      </c>
      <c r="R26" s="15">
        <f>SUM(R27,R28,R29)</f>
        <v>513690.06399999995</v>
      </c>
      <c r="S26" s="15">
        <f>SUM(S27,S28,S29)</f>
        <v>0</v>
      </c>
      <c r="T26" s="15">
        <f>SUM(T27,T28,T29)</f>
        <v>0</v>
      </c>
      <c r="U26" s="64">
        <f>SUM(U27,U28,U29)</f>
        <v>67664988.88999999</v>
      </c>
      <c r="V26" s="2"/>
      <c r="W26" s="5">
        <f t="shared" si="1"/>
        <v>67664988.88999999</v>
      </c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9" customFormat="1" ht="22.5" customHeight="1">
      <c r="A27" s="33"/>
      <c r="B27" s="35" t="s">
        <v>20</v>
      </c>
      <c r="D27" s="32" t="s">
        <v>42</v>
      </c>
      <c r="F27" s="13"/>
      <c r="G27" s="13"/>
      <c r="H27" s="13"/>
      <c r="I27" s="13"/>
      <c r="J27" s="13">
        <v>393.82</v>
      </c>
      <c r="K27" s="13">
        <v>0</v>
      </c>
      <c r="L27" s="13"/>
      <c r="M27" s="13">
        <v>80535.01000000001</v>
      </c>
      <c r="N27" s="13"/>
      <c r="O27" s="13"/>
      <c r="P27" s="13"/>
      <c r="Q27" s="13"/>
      <c r="R27" s="13">
        <v>0</v>
      </c>
      <c r="S27" s="13"/>
      <c r="T27" s="13"/>
      <c r="U27" s="13">
        <f>SUM(F27:T27)</f>
        <v>80928.83000000002</v>
      </c>
      <c r="V27" s="34"/>
      <c r="W27" s="5">
        <f t="shared" si="1"/>
        <v>80928.83000000002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5" t="s">
        <v>39</v>
      </c>
      <c r="D28" s="32" t="s">
        <v>43</v>
      </c>
      <c r="F28" s="13"/>
      <c r="G28" s="13"/>
      <c r="H28" s="13"/>
      <c r="I28" s="13">
        <v>150443.77700000003</v>
      </c>
      <c r="J28" s="13">
        <v>16350260.045999998</v>
      </c>
      <c r="K28" s="13">
        <v>33105576.551</v>
      </c>
      <c r="L28" s="13">
        <v>2055925.2680000002</v>
      </c>
      <c r="M28" s="13">
        <v>4921449.737</v>
      </c>
      <c r="N28" s="13"/>
      <c r="O28" s="13">
        <v>10486714.616999999</v>
      </c>
      <c r="P28" s="13"/>
      <c r="Q28" s="13">
        <v>0</v>
      </c>
      <c r="R28" s="13">
        <v>513690.06399999995</v>
      </c>
      <c r="S28" s="13"/>
      <c r="T28" s="13"/>
      <c r="U28" s="13">
        <f>SUM(F28:T28)</f>
        <v>67584060.05999999</v>
      </c>
      <c r="V28" s="34"/>
      <c r="W28" s="5">
        <f t="shared" si="1"/>
        <v>67584060.05999999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5" t="s">
        <v>31</v>
      </c>
      <c r="D29" s="32" t="s">
        <v>101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34"/>
      <c r="W29" s="5">
        <f t="shared" si="1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9"/>
      <c r="C30" s="40"/>
      <c r="D30" s="4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f>SUM(F30:T30)</f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6:34" ht="25.5" customHeight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4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f>+S9-S14</f>
        <v>0</v>
      </c>
      <c r="T32" s="11">
        <f>+T9-T14</f>
        <v>0</v>
      </c>
      <c r="U32" s="4">
        <f>+U9-U14</f>
        <v>-13226588.47299999</v>
      </c>
      <c r="V32" s="4">
        <f>+V9-V14</f>
        <v>0</v>
      </c>
      <c r="W32" s="4" t="e">
        <f>+W9-W14</f>
        <v>#REF!</v>
      </c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4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2">
    <mergeCell ref="K3:O3"/>
    <mergeCell ref="J2:P2"/>
  </mergeCells>
  <printOptions/>
  <pageMargins left="0.9443307086614173" right="0.15748031496062992" top="0.7086614173228347" bottom="0.35433070866141736" header="0.31496062992125984" footer="0.31496062992125984"/>
  <pageSetup fitToHeight="0" horizontalDpi="600" verticalDpi="600" orientation="landscape" paperSize="9" scale="39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" sqref="F1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19.375" style="17" bestFit="1" customWidth="1"/>
    <col min="21" max="21" width="23.875" style="1" bestFit="1" customWidth="1"/>
    <col min="22" max="22" width="2.50390625" style="1" hidden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2"/>
      <c r="F2" s="43"/>
      <c r="G2" s="43"/>
      <c r="H2" s="43"/>
      <c r="I2" s="43"/>
      <c r="J2" s="43"/>
      <c r="K2" s="43" t="s">
        <v>118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83" t="s">
        <v>102</v>
      </c>
      <c r="L3" s="83"/>
      <c r="M3" s="83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X5" s="17"/>
      <c r="Y5" s="17"/>
      <c r="Z5" s="17"/>
    </row>
    <row r="6" spans="2:18" s="17" customFormat="1" ht="18" customHeight="1">
      <c r="B6" s="3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9" customFormat="1" ht="24.75" customHeight="1">
      <c r="A9" s="51"/>
      <c r="B9" s="52" t="s">
        <v>0</v>
      </c>
      <c r="C9" s="53"/>
      <c r="D9" s="54" t="s">
        <v>1</v>
      </c>
      <c r="E9" s="55"/>
      <c r="F9" s="56">
        <f aca="true" t="shared" si="0" ref="F9:T9">SUM(F11,F12,F13,F14,F19,F20,F21,F22,F23,F24,F10)</f>
        <v>3830879969</v>
      </c>
      <c r="G9" s="56">
        <f t="shared" si="0"/>
        <v>1698287288</v>
      </c>
      <c r="H9" s="56">
        <f t="shared" si="0"/>
        <v>4171744934</v>
      </c>
      <c r="I9" s="56">
        <f t="shared" si="0"/>
        <v>8874285126</v>
      </c>
      <c r="J9" s="56">
        <f t="shared" si="0"/>
        <v>49319691796</v>
      </c>
      <c r="K9" s="56">
        <f t="shared" si="0"/>
        <v>482979167680</v>
      </c>
      <c r="L9" s="56">
        <f t="shared" si="0"/>
        <v>36698379140</v>
      </c>
      <c r="M9" s="56">
        <f t="shared" si="0"/>
        <v>45450984688</v>
      </c>
      <c r="N9" s="56">
        <f t="shared" si="0"/>
        <v>-19919308143</v>
      </c>
      <c r="O9" s="56">
        <f t="shared" si="0"/>
        <v>62207661899</v>
      </c>
      <c r="P9" s="56">
        <f t="shared" si="0"/>
        <v>9855207154</v>
      </c>
      <c r="Q9" s="56">
        <f>SUM(Q11,Q12,Q13,Q14,Q19,Q20,Q21,Q22,Q23,Q24,Q10)</f>
        <v>430303957554</v>
      </c>
      <c r="R9" s="56">
        <f t="shared" si="0"/>
        <v>7287402479</v>
      </c>
      <c r="S9" s="56">
        <f t="shared" si="0"/>
        <v>1221611000</v>
      </c>
      <c r="T9" s="56">
        <f t="shared" si="0"/>
        <v>6161956000</v>
      </c>
      <c r="U9" s="56">
        <f>SUM(U11,U12,U13,U14,U19,U20,U21,U22,U24,U10,U23)</f>
        <v>1130141908564</v>
      </c>
      <c r="V9" s="57"/>
      <c r="W9" s="57">
        <f>SUM(W11,W10,W12,W13,W14,W19,W20,W21,W22,W24,W23)</f>
        <v>1122758341564</v>
      </c>
      <c r="X9" s="58"/>
      <c r="Y9" s="58">
        <f>+U9-T9-S9</f>
        <v>1122758341564</v>
      </c>
      <c r="Z9" s="58"/>
      <c r="AA9" s="58"/>
      <c r="AB9" s="58"/>
      <c r="AC9" s="58"/>
      <c r="AD9" s="58"/>
      <c r="AE9" s="58"/>
      <c r="AF9" s="58"/>
      <c r="AG9" s="58"/>
      <c r="AH9" s="58"/>
    </row>
    <row r="10" spans="1:34" s="19" customFormat="1" ht="22.5" customHeight="1">
      <c r="A10" s="33"/>
      <c r="B10" s="31" t="s">
        <v>37</v>
      </c>
      <c r="D10" s="32" t="s">
        <v>14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221700000</v>
      </c>
      <c r="T10" s="13"/>
      <c r="U10" s="13">
        <f>SUM(F10:T10)</f>
        <v>221700000</v>
      </c>
      <c r="V10" s="34"/>
      <c r="W10" s="5">
        <f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21</v>
      </c>
      <c r="D11" s="32" t="s">
        <v>22</v>
      </c>
      <c r="F11" s="13">
        <v>801255</v>
      </c>
      <c r="G11" s="13">
        <v>385278</v>
      </c>
      <c r="H11" s="13">
        <v>4335588</v>
      </c>
      <c r="I11" s="13">
        <v>11638522</v>
      </c>
      <c r="J11" s="13">
        <v>6542834</v>
      </c>
      <c r="K11" s="13">
        <v>66974938</v>
      </c>
      <c r="L11" s="13">
        <v>3742342</v>
      </c>
      <c r="M11" s="13">
        <v>3024258</v>
      </c>
      <c r="N11" s="13">
        <v>1191859</v>
      </c>
      <c r="O11" s="13">
        <v>700092</v>
      </c>
      <c r="P11" s="13">
        <v>8592162</v>
      </c>
      <c r="Q11" s="13"/>
      <c r="R11" s="13">
        <v>2235768</v>
      </c>
      <c r="S11" s="13">
        <v>1317000</v>
      </c>
      <c r="T11" s="13"/>
      <c r="U11" s="13">
        <f>SUM(F11:T11)</f>
        <v>111481896</v>
      </c>
      <c r="V11" s="34"/>
      <c r="W11" s="5">
        <f>+U11-T11-S11</f>
        <v>110164896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23</v>
      </c>
      <c r="D12" s="32" t="s">
        <v>24</v>
      </c>
      <c r="F12" s="13"/>
      <c r="G12" s="13"/>
      <c r="H12" s="13"/>
      <c r="I12" s="13">
        <v>110000</v>
      </c>
      <c r="J12" s="13">
        <v>430687522</v>
      </c>
      <c r="K12" s="13">
        <v>4214766180</v>
      </c>
      <c r="L12" s="13">
        <v>0</v>
      </c>
      <c r="M12" s="13"/>
      <c r="N12" s="13"/>
      <c r="O12" s="13"/>
      <c r="P12" s="13"/>
      <c r="Q12" s="13">
        <v>17548909249</v>
      </c>
      <c r="R12" s="13"/>
      <c r="S12" s="13">
        <v>153257000</v>
      </c>
      <c r="T12" s="13"/>
      <c r="U12" s="13">
        <f>SUM(F12:T12)</f>
        <v>22347729951</v>
      </c>
      <c r="V12" s="34"/>
      <c r="W12" s="5">
        <f>+U12-T12-S12</f>
        <v>22194472951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 t="s">
        <v>25</v>
      </c>
      <c r="D13" s="32" t="s">
        <v>26</v>
      </c>
      <c r="F13" s="13">
        <v>204722519</v>
      </c>
      <c r="G13" s="13">
        <v>187320559</v>
      </c>
      <c r="H13" s="13">
        <v>155509300</v>
      </c>
      <c r="I13" s="13">
        <v>264402914</v>
      </c>
      <c r="J13" s="13">
        <v>326619622</v>
      </c>
      <c r="K13" s="13">
        <v>3622439897</v>
      </c>
      <c r="L13" s="13">
        <v>314291691</v>
      </c>
      <c r="M13" s="13">
        <v>243466667</v>
      </c>
      <c r="N13" s="13">
        <v>83709495</v>
      </c>
      <c r="O13" s="13">
        <v>135022797</v>
      </c>
      <c r="P13" s="13">
        <v>363161204</v>
      </c>
      <c r="Q13" s="13">
        <v>23312484569</v>
      </c>
      <c r="R13" s="13">
        <v>315658666</v>
      </c>
      <c r="S13" s="13">
        <v>9187000</v>
      </c>
      <c r="T13" s="13">
        <v>101016000</v>
      </c>
      <c r="U13" s="13">
        <f>SUM(F13:T13)</f>
        <v>29639012900</v>
      </c>
      <c r="V13" s="34"/>
      <c r="W13" s="68">
        <f aca="true" t="shared" si="1" ref="W13:W49">+U13-T13-S13</f>
        <v>29528809900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19" customFormat="1" ht="22.5" customHeight="1">
      <c r="A14" s="33"/>
      <c r="B14" s="31" t="s">
        <v>44</v>
      </c>
      <c r="D14" s="32" t="s">
        <v>2</v>
      </c>
      <c r="F14" s="13">
        <f aca="true" t="shared" si="2" ref="F14:R14">SUM(F15,F18)</f>
        <v>3323598000</v>
      </c>
      <c r="G14" s="13">
        <f t="shared" si="2"/>
        <v>1561774000</v>
      </c>
      <c r="H14" s="13">
        <f t="shared" si="2"/>
        <v>4330000000</v>
      </c>
      <c r="I14" s="13">
        <f t="shared" si="2"/>
        <v>5750000000</v>
      </c>
      <c r="J14" s="13">
        <f t="shared" si="2"/>
        <v>46850000000</v>
      </c>
      <c r="K14" s="13">
        <f>SUM(K15,K18)</f>
        <v>414000944000</v>
      </c>
      <c r="L14" s="13">
        <f t="shared" si="2"/>
        <v>37943719000</v>
      </c>
      <c r="M14" s="13">
        <f t="shared" si="2"/>
        <v>40940000000</v>
      </c>
      <c r="N14" s="13">
        <f t="shared" si="2"/>
        <v>1100052000</v>
      </c>
      <c r="O14" s="13">
        <f>SUM(O15,O18)</f>
        <v>69830415000</v>
      </c>
      <c r="P14" s="13">
        <f>SUM(P15,P18)</f>
        <v>8766187632</v>
      </c>
      <c r="Q14" s="13">
        <f>SUM(Q15,Q18)</f>
        <v>183058454000</v>
      </c>
      <c r="R14" s="13">
        <f t="shared" si="2"/>
        <v>9464950000</v>
      </c>
      <c r="S14" s="13">
        <f>SUM(S15,S18)</f>
        <v>623824000</v>
      </c>
      <c r="T14" s="13">
        <f>SUM(T15,T18)</f>
        <v>6060940000</v>
      </c>
      <c r="U14" s="13">
        <f>SUM(U15,U18)</f>
        <v>833604857632</v>
      </c>
      <c r="V14" s="34"/>
      <c r="W14" s="5">
        <f>+U14-T14-S14</f>
        <v>826920093632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20</v>
      </c>
      <c r="D15" s="32" t="s">
        <v>45</v>
      </c>
      <c r="F15" s="13">
        <f aca="true" t="shared" si="3" ref="F15:R15">SUM(F16:F17)</f>
        <v>3323598000</v>
      </c>
      <c r="G15" s="13">
        <f t="shared" si="3"/>
        <v>1561774000</v>
      </c>
      <c r="H15" s="13">
        <f t="shared" si="3"/>
        <v>4330000000</v>
      </c>
      <c r="I15" s="13">
        <f t="shared" si="3"/>
        <v>5750000000</v>
      </c>
      <c r="J15" s="13">
        <f t="shared" si="3"/>
        <v>46850000000</v>
      </c>
      <c r="K15" s="13">
        <f>SUM(K16:K17)</f>
        <v>414000944000</v>
      </c>
      <c r="L15" s="13">
        <f t="shared" si="3"/>
        <v>37943719000</v>
      </c>
      <c r="M15" s="13">
        <f t="shared" si="3"/>
        <v>40940000000</v>
      </c>
      <c r="N15" s="13">
        <f t="shared" si="3"/>
        <v>1100052000</v>
      </c>
      <c r="O15" s="13">
        <f t="shared" si="3"/>
        <v>69830415000</v>
      </c>
      <c r="P15" s="13">
        <f t="shared" si="3"/>
        <v>8444313000</v>
      </c>
      <c r="Q15" s="13">
        <f>SUM(Q16:Q17)</f>
        <v>183058454000</v>
      </c>
      <c r="R15" s="13">
        <f t="shared" si="3"/>
        <v>9464950000</v>
      </c>
      <c r="S15" s="13">
        <f>SUM(S16:S17)</f>
        <v>623824000</v>
      </c>
      <c r="T15" s="13">
        <f>SUM(T16:T17)</f>
        <v>6060940000</v>
      </c>
      <c r="U15" s="13">
        <f>SUM(U16:U17)</f>
        <v>833282983000</v>
      </c>
      <c r="V15" s="34"/>
      <c r="W15" s="5">
        <f t="shared" si="1"/>
        <v>826598219000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/>
      <c r="D16" s="32" t="s">
        <v>3</v>
      </c>
      <c r="F16" s="13">
        <v>3224114000</v>
      </c>
      <c r="G16" s="13">
        <v>1511774000</v>
      </c>
      <c r="H16" s="13">
        <v>4180000000</v>
      </c>
      <c r="I16" s="13">
        <v>5450000000</v>
      </c>
      <c r="J16" s="13">
        <v>7350000000</v>
      </c>
      <c r="K16" s="13">
        <v>54761737000</v>
      </c>
      <c r="L16" s="13">
        <v>3943719000</v>
      </c>
      <c r="M16" s="13">
        <v>2940000000</v>
      </c>
      <c r="N16" s="13">
        <v>814893000</v>
      </c>
      <c r="O16" s="13">
        <v>3060415000</v>
      </c>
      <c r="P16" s="13">
        <v>7834269000</v>
      </c>
      <c r="Q16" s="13">
        <v>5694448000</v>
      </c>
      <c r="R16" s="13">
        <v>6800000000</v>
      </c>
      <c r="S16" s="13">
        <v>542000000</v>
      </c>
      <c r="T16" s="13">
        <v>3781217000</v>
      </c>
      <c r="U16" s="13">
        <f aca="true" t="shared" si="4" ref="U16:U24">SUM(F16:T16)</f>
        <v>111888586000</v>
      </c>
      <c r="V16" s="34"/>
      <c r="W16" s="5">
        <f t="shared" si="1"/>
        <v>107565369000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9" customFormat="1" ht="22.5" customHeight="1">
      <c r="A17" s="33"/>
      <c r="B17" s="31"/>
      <c r="D17" s="32" t="s">
        <v>48</v>
      </c>
      <c r="F17" s="13">
        <v>99484000</v>
      </c>
      <c r="G17" s="13">
        <v>50000000</v>
      </c>
      <c r="H17" s="13">
        <v>150000000</v>
      </c>
      <c r="I17" s="13">
        <v>300000000</v>
      </c>
      <c r="J17" s="13">
        <v>39500000000</v>
      </c>
      <c r="K17" s="13">
        <v>359239207000</v>
      </c>
      <c r="L17" s="13">
        <v>34000000000</v>
      </c>
      <c r="M17" s="13">
        <v>38000000000</v>
      </c>
      <c r="N17" s="13">
        <v>285159000</v>
      </c>
      <c r="O17" s="13">
        <v>66770000000</v>
      </c>
      <c r="P17" s="13">
        <v>610044000</v>
      </c>
      <c r="Q17" s="13">
        <v>177364006000</v>
      </c>
      <c r="R17" s="13">
        <v>2664950000</v>
      </c>
      <c r="S17" s="13">
        <v>81824000</v>
      </c>
      <c r="T17" s="13">
        <v>2279723000</v>
      </c>
      <c r="U17" s="13">
        <f t="shared" si="4"/>
        <v>721394397000</v>
      </c>
      <c r="V17" s="34"/>
      <c r="W17" s="5">
        <f t="shared" si="1"/>
        <v>719032850000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1" t="s">
        <v>31</v>
      </c>
      <c r="D18" s="32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321874632</v>
      </c>
      <c r="Q18" s="13"/>
      <c r="R18" s="13"/>
      <c r="S18" s="13"/>
      <c r="T18" s="13"/>
      <c r="U18" s="13">
        <f t="shared" si="4"/>
        <v>321874632</v>
      </c>
      <c r="V18" s="34"/>
      <c r="W18" s="5">
        <f t="shared" si="1"/>
        <v>321874632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1" t="s">
        <v>4</v>
      </c>
      <c r="D19" s="32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1" t="s">
        <v>71</v>
      </c>
      <c r="D20" s="32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1" t="s">
        <v>72</v>
      </c>
      <c r="D21" s="32" t="s">
        <v>29</v>
      </c>
      <c r="F21" s="13">
        <v>106316827</v>
      </c>
      <c r="G21" s="13">
        <v>51750207</v>
      </c>
      <c r="H21" s="13">
        <v>134885451</v>
      </c>
      <c r="I21" s="13">
        <v>144919503</v>
      </c>
      <c r="J21" s="13">
        <v>209612233</v>
      </c>
      <c r="K21" s="13">
        <v>2745646832</v>
      </c>
      <c r="L21" s="13">
        <v>397028689</v>
      </c>
      <c r="M21" s="13">
        <v>130896765</v>
      </c>
      <c r="N21" s="13">
        <v>61978959</v>
      </c>
      <c r="O21" s="13">
        <v>98011555</v>
      </c>
      <c r="P21" s="13">
        <v>253489132</v>
      </c>
      <c r="Q21" s="13">
        <v>19337480</v>
      </c>
      <c r="R21" s="13">
        <v>174911303</v>
      </c>
      <c r="S21" s="13">
        <v>58440000</v>
      </c>
      <c r="T21" s="13"/>
      <c r="U21" s="13">
        <f t="shared" si="4"/>
        <v>4587224936</v>
      </c>
      <c r="V21" s="34"/>
      <c r="W21" s="5">
        <f t="shared" si="1"/>
        <v>4528784936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1" t="s">
        <v>73</v>
      </c>
      <c r="D22" s="32" t="s">
        <v>51</v>
      </c>
      <c r="F22" s="13"/>
      <c r="G22" s="13"/>
      <c r="H22" s="13"/>
      <c r="I22" s="13">
        <v>0</v>
      </c>
      <c r="J22" s="13"/>
      <c r="K22" s="13">
        <v>1520000000</v>
      </c>
      <c r="L22" s="13"/>
      <c r="M22" s="13"/>
      <c r="N22" s="13">
        <v>0</v>
      </c>
      <c r="O22" s="13"/>
      <c r="P22" s="13"/>
      <c r="Q22" s="13">
        <v>207947678571</v>
      </c>
      <c r="R22" s="13"/>
      <c r="S22" s="13"/>
      <c r="T22" s="13"/>
      <c r="U22" s="13">
        <f t="shared" si="4"/>
        <v>209467678571</v>
      </c>
      <c r="V22" s="34"/>
      <c r="W22" s="68">
        <f t="shared" si="1"/>
        <v>209467678571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1">
        <v>14</v>
      </c>
      <c r="D23" s="32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1" t="s">
        <v>74</v>
      </c>
      <c r="D24" s="32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4"/>
      <c r="W24" s="5">
        <f t="shared" si="1"/>
        <v>30008336678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59" customFormat="1" ht="24.75" customHeight="1">
      <c r="A25" s="51"/>
      <c r="B25" s="60"/>
      <c r="C25" s="53"/>
      <c r="D25" s="54" t="s">
        <v>6</v>
      </c>
      <c r="E25" s="55"/>
      <c r="F25" s="56">
        <f>SUM(F26,F27,F28,F29,F30,F31,F32,F41,F42,F46,F47,F48,F49)</f>
        <v>3620799314</v>
      </c>
      <c r="G25" s="56">
        <f aca="true" t="shared" si="5" ref="G25:T25">SUM(G26,G27,G28,G29,G30,G31,G32,G41,G42,G46,G47,G48,G49)</f>
        <v>1631481358</v>
      </c>
      <c r="H25" s="56">
        <f t="shared" si="5"/>
        <v>4367161725</v>
      </c>
      <c r="I25" s="56">
        <f t="shared" si="5"/>
        <v>9147359571</v>
      </c>
      <c r="J25" s="56">
        <f t="shared" si="5"/>
        <v>78316142195</v>
      </c>
      <c r="K25" s="56">
        <f t="shared" si="5"/>
        <v>572424963394</v>
      </c>
      <c r="L25" s="56">
        <f t="shared" si="5"/>
        <v>41536328525</v>
      </c>
      <c r="M25" s="56">
        <f t="shared" si="5"/>
        <v>52810028803</v>
      </c>
      <c r="N25" s="56">
        <f t="shared" si="5"/>
        <v>2704485684</v>
      </c>
      <c r="O25" s="56">
        <f t="shared" si="5"/>
        <v>81353620828</v>
      </c>
      <c r="P25" s="56">
        <f t="shared" si="5"/>
        <v>10910534207</v>
      </c>
      <c r="Q25" s="56">
        <f t="shared" si="5"/>
        <v>405932256929</v>
      </c>
      <c r="R25" s="56">
        <f t="shared" si="5"/>
        <v>10977167590</v>
      </c>
      <c r="S25" s="56">
        <f t="shared" si="5"/>
        <v>966123000</v>
      </c>
      <c r="T25" s="56">
        <f t="shared" si="5"/>
        <v>5971703000</v>
      </c>
      <c r="U25" s="56">
        <f>SUM(U26,U27,U28,U29,U30,U31,U32,U41,U42,U46,U47,U48,U49)</f>
        <v>1282670156123</v>
      </c>
      <c r="V25" s="58"/>
      <c r="W25" s="57">
        <f>SUM(W26,W27,W28,W29,W30,W31,W32,W41,W42,W46,W47,W48,W49)</f>
        <v>1275732330123</v>
      </c>
      <c r="X25" s="58"/>
      <c r="Y25" s="58">
        <f>+U25-T25-S25</f>
        <v>1275732330123</v>
      </c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9" customFormat="1" ht="22.5" customHeight="1">
      <c r="A26" s="33"/>
      <c r="B26" s="31" t="s">
        <v>7</v>
      </c>
      <c r="D26" s="32" t="s">
        <v>8</v>
      </c>
      <c r="F26" s="13">
        <v>3089282249</v>
      </c>
      <c r="G26" s="13">
        <v>1455813244</v>
      </c>
      <c r="H26" s="13">
        <v>4003194390</v>
      </c>
      <c r="I26" s="13">
        <v>5387230701</v>
      </c>
      <c r="J26" s="13">
        <v>7953041200</v>
      </c>
      <c r="K26" s="13">
        <v>53787373536</v>
      </c>
      <c r="L26" s="13">
        <v>3886368316</v>
      </c>
      <c r="M26" s="13">
        <v>2918811377</v>
      </c>
      <c r="N26" s="13">
        <v>2277558690</v>
      </c>
      <c r="O26" s="13">
        <v>2504012472</v>
      </c>
      <c r="P26" s="13">
        <v>8112464487</v>
      </c>
      <c r="Q26" s="13">
        <v>5918075728</v>
      </c>
      <c r="R26" s="13">
        <v>7228604621</v>
      </c>
      <c r="S26" s="13">
        <v>835012000</v>
      </c>
      <c r="T26" s="13">
        <v>3763207000</v>
      </c>
      <c r="U26" s="13">
        <f aca="true" t="shared" si="6" ref="U26:U31">SUM(F26:T26)</f>
        <v>113120050011</v>
      </c>
      <c r="V26" s="34"/>
      <c r="W26" s="5">
        <f t="shared" si="1"/>
        <v>108521831011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1" t="s">
        <v>9</v>
      </c>
      <c r="D27" s="32" t="s">
        <v>10</v>
      </c>
      <c r="F27" s="13">
        <v>98821817</v>
      </c>
      <c r="G27" s="13">
        <v>60119237</v>
      </c>
      <c r="H27" s="13">
        <v>133901380</v>
      </c>
      <c r="I27" s="13">
        <v>206813503</v>
      </c>
      <c r="J27" s="13">
        <v>479642109</v>
      </c>
      <c r="K27" s="13">
        <v>2957774770</v>
      </c>
      <c r="L27" s="13">
        <v>190728584</v>
      </c>
      <c r="M27" s="13">
        <v>102109791</v>
      </c>
      <c r="N27" s="13">
        <v>85541725</v>
      </c>
      <c r="O27" s="13">
        <v>296175195</v>
      </c>
      <c r="P27" s="13">
        <v>1636545036</v>
      </c>
      <c r="Q27" s="13">
        <v>402996448</v>
      </c>
      <c r="R27" s="13">
        <v>346348150</v>
      </c>
      <c r="S27" s="13">
        <v>55023000</v>
      </c>
      <c r="T27" s="13">
        <v>1134209000</v>
      </c>
      <c r="U27" s="13">
        <f t="shared" si="6"/>
        <v>8186749745</v>
      </c>
      <c r="V27" s="34"/>
      <c r="W27" s="5">
        <f t="shared" si="1"/>
        <v>6997517745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1" t="s">
        <v>11</v>
      </c>
      <c r="D28" s="32" t="s">
        <v>52</v>
      </c>
      <c r="F28" s="13">
        <v>206243758</v>
      </c>
      <c r="G28" s="13">
        <v>81320999</v>
      </c>
      <c r="H28" s="13">
        <v>68281674</v>
      </c>
      <c r="I28" s="13">
        <v>202519782</v>
      </c>
      <c r="J28" s="13">
        <v>55811902</v>
      </c>
      <c r="K28" s="13">
        <v>1426738941</v>
      </c>
      <c r="L28" s="13">
        <v>76930830</v>
      </c>
      <c r="M28" s="13">
        <v>33836314</v>
      </c>
      <c r="N28" s="13">
        <v>140018061</v>
      </c>
      <c r="O28" s="13"/>
      <c r="P28" s="13">
        <v>143761514</v>
      </c>
      <c r="Q28" s="13">
        <v>27138859</v>
      </c>
      <c r="R28" s="13">
        <v>186528090</v>
      </c>
      <c r="S28" s="13"/>
      <c r="T28" s="13"/>
      <c r="U28" s="13">
        <f t="shared" si="6"/>
        <v>2649130724</v>
      </c>
      <c r="V28" s="34"/>
      <c r="W28" s="5">
        <f t="shared" si="1"/>
        <v>2649130724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1" t="s">
        <v>12</v>
      </c>
      <c r="D29" s="32" t="s">
        <v>14</v>
      </c>
      <c r="F29" s="13">
        <v>78964922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263980450</v>
      </c>
      <c r="R29" s="13">
        <v>138465000</v>
      </c>
      <c r="S29" s="13"/>
      <c r="T29" s="13"/>
      <c r="U29" s="13">
        <f t="shared" si="6"/>
        <v>481410372</v>
      </c>
      <c r="V29" s="34"/>
      <c r="W29" s="5">
        <f t="shared" si="1"/>
        <v>481410372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1" t="s">
        <v>13</v>
      </c>
      <c r="D30" s="32" t="s">
        <v>30</v>
      </c>
      <c r="F30" s="13"/>
      <c r="G30" s="13"/>
      <c r="H30" s="13"/>
      <c r="I30" s="13"/>
      <c r="J30" s="13"/>
      <c r="K30" s="13"/>
      <c r="L30" s="13"/>
      <c r="M30" s="13"/>
      <c r="N30" s="13">
        <v>0</v>
      </c>
      <c r="O30" s="13"/>
      <c r="P30" s="13"/>
      <c r="Q30" s="13"/>
      <c r="R30" s="13"/>
      <c r="S30" s="13"/>
      <c r="T30" s="13"/>
      <c r="U30" s="13">
        <f t="shared" si="6"/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19" customFormat="1" ht="22.5" customHeight="1">
      <c r="A31" s="33"/>
      <c r="B31" s="31" t="s">
        <v>75</v>
      </c>
      <c r="D31" s="32" t="s">
        <v>67</v>
      </c>
      <c r="F31" s="13"/>
      <c r="G31" s="13"/>
      <c r="H31" s="13"/>
      <c r="I31" s="13">
        <v>68631434</v>
      </c>
      <c r="J31" s="13">
        <v>909850728</v>
      </c>
      <c r="K31" s="13">
        <v>596017585</v>
      </c>
      <c r="L31" s="13"/>
      <c r="M31" s="13"/>
      <c r="N31" s="13"/>
      <c r="O31" s="13"/>
      <c r="P31" s="13"/>
      <c r="Q31" s="13">
        <v>104484976</v>
      </c>
      <c r="R31" s="13"/>
      <c r="S31" s="13"/>
      <c r="T31" s="13"/>
      <c r="U31" s="13">
        <f t="shared" si="6"/>
        <v>1678984723</v>
      </c>
      <c r="V31" s="34"/>
      <c r="W31" s="5">
        <f t="shared" si="1"/>
        <v>1678984723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17" customFormat="1" ht="22.5" customHeight="1">
      <c r="A32" s="33"/>
      <c r="B32" s="31" t="s">
        <v>76</v>
      </c>
      <c r="C32" s="19"/>
      <c r="D32" s="38" t="s">
        <v>68</v>
      </c>
      <c r="E32" s="19"/>
      <c r="F32" s="13">
        <f aca="true" t="shared" si="7" ref="F32:R32">SUM(F33:F39)</f>
        <v>14598000</v>
      </c>
      <c r="G32" s="13">
        <f t="shared" si="7"/>
        <v>0</v>
      </c>
      <c r="H32" s="13">
        <f t="shared" si="7"/>
        <v>85115846</v>
      </c>
      <c r="I32" s="13">
        <f t="shared" si="7"/>
        <v>0</v>
      </c>
      <c r="J32" s="13">
        <f t="shared" si="7"/>
        <v>889931</v>
      </c>
      <c r="K32" s="13">
        <f t="shared" si="7"/>
        <v>1512432537</v>
      </c>
      <c r="L32" s="13">
        <f t="shared" si="7"/>
        <v>263823123</v>
      </c>
      <c r="M32" s="13">
        <f>SUM(M33:M40)</f>
        <v>374850</v>
      </c>
      <c r="N32" s="13">
        <f t="shared" si="7"/>
        <v>1376055</v>
      </c>
      <c r="O32" s="13">
        <f>SUM(O33:O39)</f>
        <v>8832524</v>
      </c>
      <c r="P32" s="13">
        <f t="shared" si="7"/>
        <v>154312231</v>
      </c>
      <c r="Q32" s="13">
        <f>SUM(Q33:Q39)</f>
        <v>1565562</v>
      </c>
      <c r="R32" s="13">
        <f t="shared" si="7"/>
        <v>5959997</v>
      </c>
      <c r="S32" s="13">
        <f>SUM(S33:S39)</f>
        <v>30861000</v>
      </c>
      <c r="T32" s="13">
        <f>SUM(T33:T39)</f>
        <v>22194000</v>
      </c>
      <c r="U32" s="13">
        <f>SUM(U33:U40)</f>
        <v>2102335656</v>
      </c>
      <c r="V32" s="7"/>
      <c r="W32" s="5">
        <f t="shared" si="1"/>
        <v>2049280656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3"/>
      <c r="B33" s="48" t="s">
        <v>20</v>
      </c>
      <c r="C33" s="46"/>
      <c r="D33" s="49" t="s">
        <v>38</v>
      </c>
      <c r="F33" s="14"/>
      <c r="G33" s="14"/>
      <c r="H33" s="14"/>
      <c r="I33" s="14"/>
      <c r="J33" s="14"/>
      <c r="K33" s="14">
        <v>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0</v>
      </c>
      <c r="V33" s="34"/>
      <c r="W33" s="5">
        <f t="shared" si="1"/>
        <v>0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19" customFormat="1" ht="22.5" customHeight="1">
      <c r="A34" s="33"/>
      <c r="B34" s="35" t="s">
        <v>39</v>
      </c>
      <c r="D34" s="32" t="s">
        <v>98</v>
      </c>
      <c r="F34" s="13"/>
      <c r="G34" s="13"/>
      <c r="H34" s="13"/>
      <c r="I34" s="13"/>
      <c r="J34" s="13"/>
      <c r="K34" s="13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8"/>
        <v>0</v>
      </c>
      <c r="V34" s="34"/>
      <c r="W34" s="5">
        <f t="shared" si="1"/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19" customFormat="1" ht="22.5" customHeight="1">
      <c r="A35" s="33"/>
      <c r="B35" s="35" t="s">
        <v>31</v>
      </c>
      <c r="D35" s="32" t="s">
        <v>33</v>
      </c>
      <c r="F35" s="13"/>
      <c r="G35" s="13"/>
      <c r="H35" s="13"/>
      <c r="I35" s="13"/>
      <c r="J35" s="13"/>
      <c r="K35" s="13">
        <v>36556800</v>
      </c>
      <c r="L35" s="13">
        <v>263783059</v>
      </c>
      <c r="M35" s="13"/>
      <c r="N35" s="13"/>
      <c r="O35" s="13"/>
      <c r="P35" s="13">
        <v>18436000</v>
      </c>
      <c r="Q35" s="13"/>
      <c r="R35" s="13"/>
      <c r="S35" s="13"/>
      <c r="T35" s="13"/>
      <c r="U35" s="13">
        <f t="shared" si="8"/>
        <v>318775859</v>
      </c>
      <c r="V35" s="34"/>
      <c r="W35" s="5">
        <f t="shared" si="1"/>
        <v>318775859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19" customFormat="1" ht="22.5" customHeight="1">
      <c r="A36" s="33"/>
      <c r="B36" s="35" t="s">
        <v>32</v>
      </c>
      <c r="D36" s="32" t="s">
        <v>34</v>
      </c>
      <c r="F36" s="13"/>
      <c r="G36" s="13"/>
      <c r="H36" s="13"/>
      <c r="I36" s="13"/>
      <c r="J36" s="13"/>
      <c r="K36" s="13">
        <v>1623809</v>
      </c>
      <c r="L36" s="13"/>
      <c r="M36" s="13"/>
      <c r="N36" s="13"/>
      <c r="O36" s="13">
        <v>8166613</v>
      </c>
      <c r="P36" s="13"/>
      <c r="Q36" s="13"/>
      <c r="R36" s="13"/>
      <c r="S36" s="13">
        <v>0</v>
      </c>
      <c r="T36" s="13"/>
      <c r="U36" s="13">
        <f t="shared" si="8"/>
        <v>9790422</v>
      </c>
      <c r="V36" s="34"/>
      <c r="W36" s="5">
        <f t="shared" si="1"/>
        <v>9790422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19" customFormat="1" ht="22.5" customHeight="1">
      <c r="A37" s="33"/>
      <c r="B37" s="35" t="s">
        <v>37</v>
      </c>
      <c r="D37" s="32" t="s">
        <v>47</v>
      </c>
      <c r="F37" s="13"/>
      <c r="G37" s="13"/>
      <c r="H37" s="13">
        <v>3502436</v>
      </c>
      <c r="I37" s="13"/>
      <c r="J37" s="13"/>
      <c r="K37" s="13">
        <v>1403130044</v>
      </c>
      <c r="L37" s="13"/>
      <c r="M37" s="13">
        <v>374850</v>
      </c>
      <c r="N37" s="13"/>
      <c r="O37" s="13"/>
      <c r="P37" s="13">
        <v>8703558</v>
      </c>
      <c r="Q37" s="13"/>
      <c r="R37" s="13"/>
      <c r="S37" s="13">
        <v>22696000</v>
      </c>
      <c r="T37" s="13"/>
      <c r="U37" s="13">
        <f t="shared" si="8"/>
        <v>1438406888</v>
      </c>
      <c r="V37" s="34"/>
      <c r="W37" s="5">
        <f t="shared" si="1"/>
        <v>1415710888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19" customFormat="1" ht="22.5" customHeight="1">
      <c r="A38" s="33"/>
      <c r="B38" s="35" t="s">
        <v>21</v>
      </c>
      <c r="D38" s="32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889931</v>
      </c>
      <c r="K38" s="13">
        <v>67513368</v>
      </c>
      <c r="L38" s="13">
        <v>0</v>
      </c>
      <c r="M38" s="13">
        <v>0</v>
      </c>
      <c r="N38" s="13">
        <v>1376055</v>
      </c>
      <c r="O38" s="13">
        <v>665911</v>
      </c>
      <c r="P38" s="13">
        <v>4152050</v>
      </c>
      <c r="Q38" s="13">
        <v>244854</v>
      </c>
      <c r="R38" s="13">
        <v>5897000</v>
      </c>
      <c r="S38" s="13">
        <v>5111000</v>
      </c>
      <c r="T38" s="13">
        <v>18507000</v>
      </c>
      <c r="U38" s="13">
        <f t="shared" si="8"/>
        <v>104357169</v>
      </c>
      <c r="V38" s="34"/>
      <c r="W38" s="5">
        <f t="shared" si="1"/>
        <v>80739169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19" customFormat="1" ht="22.5" customHeight="1">
      <c r="A39" s="33"/>
      <c r="B39" s="35" t="s">
        <v>23</v>
      </c>
      <c r="D39" s="32" t="s">
        <v>35</v>
      </c>
      <c r="F39" s="13">
        <v>14598000</v>
      </c>
      <c r="G39" s="13">
        <v>0</v>
      </c>
      <c r="H39" s="13">
        <v>81613410</v>
      </c>
      <c r="I39" s="13">
        <v>0</v>
      </c>
      <c r="J39" s="13">
        <v>0</v>
      </c>
      <c r="K39" s="13">
        <v>3608516</v>
      </c>
      <c r="L39" s="13">
        <v>40064</v>
      </c>
      <c r="M39" s="13">
        <v>0</v>
      </c>
      <c r="N39" s="13">
        <v>0</v>
      </c>
      <c r="O39" s="13">
        <v>0</v>
      </c>
      <c r="P39" s="13">
        <v>123020623</v>
      </c>
      <c r="Q39" s="13">
        <v>1320708</v>
      </c>
      <c r="R39" s="13">
        <v>62997</v>
      </c>
      <c r="S39" s="13">
        <v>3054000</v>
      </c>
      <c r="T39" s="13">
        <v>3687000</v>
      </c>
      <c r="U39" s="13">
        <f t="shared" si="8"/>
        <v>231005318</v>
      </c>
      <c r="V39" s="34"/>
      <c r="W39" s="5">
        <f t="shared" si="1"/>
        <v>224264318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19" customFormat="1" ht="22.5" customHeight="1">
      <c r="A40" s="33"/>
      <c r="B40" s="35" t="s">
        <v>96</v>
      </c>
      <c r="D40" s="32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4"/>
      <c r="W40" s="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s="19" customFormat="1" ht="22.5" customHeight="1">
      <c r="A41" s="33"/>
      <c r="B41" s="39">
        <v>30</v>
      </c>
      <c r="C41" s="40"/>
      <c r="D41" s="41" t="s">
        <v>100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4"/>
      <c r="W41" s="5">
        <f t="shared" si="1"/>
        <v>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22.5" customHeight="1">
      <c r="A42" s="3"/>
      <c r="B42" s="39" t="s">
        <v>77</v>
      </c>
      <c r="C42" s="40"/>
      <c r="D42" s="41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1516702501</v>
      </c>
      <c r="J42" s="15">
        <f t="shared" si="9"/>
        <v>46029533630</v>
      </c>
      <c r="K42" s="15">
        <f t="shared" si="9"/>
        <v>433048907033</v>
      </c>
      <c r="L42" s="15">
        <f t="shared" si="9"/>
        <v>31688070042</v>
      </c>
      <c r="M42" s="15">
        <f t="shared" si="9"/>
        <v>39164650846</v>
      </c>
      <c r="N42" s="15">
        <f t="shared" si="9"/>
        <v>95419903</v>
      </c>
      <c r="O42" s="15">
        <f t="shared" si="9"/>
        <v>58269491598</v>
      </c>
      <c r="P42" s="15">
        <f t="shared" si="9"/>
        <v>0</v>
      </c>
      <c r="Q42" s="15">
        <f>SUM(Q43:Q45)</f>
        <v>181399379061</v>
      </c>
      <c r="R42" s="15">
        <f t="shared" si="9"/>
        <v>1133493425</v>
      </c>
      <c r="S42" s="15">
        <f t="shared" si="9"/>
        <v>0</v>
      </c>
      <c r="T42" s="15">
        <f t="shared" si="9"/>
        <v>0</v>
      </c>
      <c r="U42" s="61">
        <f t="shared" si="9"/>
        <v>792345648039</v>
      </c>
      <c r="V42" s="2"/>
      <c r="W42" s="5">
        <f t="shared" si="1"/>
        <v>792345648039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3"/>
      <c r="B43" s="35" t="s">
        <v>20</v>
      </c>
      <c r="D43" s="32" t="s">
        <v>42</v>
      </c>
      <c r="F43" s="13">
        <v>0</v>
      </c>
      <c r="G43" s="13"/>
      <c r="H43" s="13"/>
      <c r="I43" s="13">
        <v>268880740</v>
      </c>
      <c r="J43" s="13">
        <v>99224134</v>
      </c>
      <c r="K43" s="13">
        <v>776052534</v>
      </c>
      <c r="L43" s="13">
        <v>129526787</v>
      </c>
      <c r="M43" s="13">
        <v>414338076</v>
      </c>
      <c r="N43" s="13">
        <v>95419903</v>
      </c>
      <c r="O43" s="13"/>
      <c r="P43" s="13"/>
      <c r="Q43" s="13"/>
      <c r="R43" s="13">
        <v>131094178</v>
      </c>
      <c r="S43" s="13"/>
      <c r="T43" s="13"/>
      <c r="U43" s="13">
        <f aca="true" t="shared" si="10" ref="U43:U49">SUM(F43:T43)</f>
        <v>1914536352</v>
      </c>
      <c r="V43" s="34"/>
      <c r="W43" s="5">
        <f t="shared" si="1"/>
        <v>1914536352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s="19" customFormat="1" ht="22.5" customHeight="1">
      <c r="A44" s="33"/>
      <c r="B44" s="35" t="s">
        <v>39</v>
      </c>
      <c r="D44" s="32" t="s">
        <v>43</v>
      </c>
      <c r="F44" s="13"/>
      <c r="G44" s="13"/>
      <c r="H44" s="13"/>
      <c r="I44" s="13">
        <v>1247821761</v>
      </c>
      <c r="J44" s="13">
        <v>45930309496</v>
      </c>
      <c r="K44" s="13">
        <v>432272854499</v>
      </c>
      <c r="L44" s="13">
        <v>31558543255</v>
      </c>
      <c r="M44" s="13">
        <v>38750312770</v>
      </c>
      <c r="N44" s="13"/>
      <c r="O44" s="13">
        <v>58269491598</v>
      </c>
      <c r="P44" s="13"/>
      <c r="Q44" s="13">
        <v>181399379061</v>
      </c>
      <c r="R44" s="13">
        <v>1002399247</v>
      </c>
      <c r="S44" s="13"/>
      <c r="T44" s="13"/>
      <c r="U44" s="13">
        <f t="shared" si="10"/>
        <v>790431111687</v>
      </c>
      <c r="V44" s="34"/>
      <c r="W44" s="5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s="19" customFormat="1" ht="22.5" customHeight="1">
      <c r="A45" s="33"/>
      <c r="B45" s="35" t="s">
        <v>31</v>
      </c>
      <c r="D45" s="32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4"/>
      <c r="W45" s="5">
        <f t="shared" si="1"/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s="19" customFormat="1" ht="22.5" customHeight="1">
      <c r="A46" s="33"/>
      <c r="B46" s="31" t="s">
        <v>16</v>
      </c>
      <c r="D46" s="32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4"/>
      <c r="W46" s="5">
        <f t="shared" si="1"/>
        <v>0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s="19" customFormat="1" ht="22.5" customHeight="1">
      <c r="A47" s="33"/>
      <c r="B47" s="31" t="s">
        <v>17</v>
      </c>
      <c r="D47" s="32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194223431189</v>
      </c>
      <c r="R47" s="13"/>
      <c r="S47" s="13"/>
      <c r="T47" s="13"/>
      <c r="U47" s="13">
        <f t="shared" si="10"/>
        <v>194223431189</v>
      </c>
      <c r="V47" s="34"/>
      <c r="W47" s="5">
        <f t="shared" si="1"/>
        <v>194223431189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s="19" customFormat="1" ht="22.5" customHeight="1">
      <c r="A48" s="33"/>
      <c r="B48" s="31" t="s">
        <v>78</v>
      </c>
      <c r="D48" s="32" t="s">
        <v>41</v>
      </c>
      <c r="F48" s="13">
        <v>132888568</v>
      </c>
      <c r="G48" s="13">
        <v>34227878</v>
      </c>
      <c r="H48" s="13">
        <v>76668435</v>
      </c>
      <c r="I48" s="13">
        <v>1765461650</v>
      </c>
      <c r="J48" s="13">
        <v>22887372695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863450939</v>
      </c>
      <c r="Q48" s="13">
        <v>23591204656</v>
      </c>
      <c r="R48" s="13">
        <v>1937768307</v>
      </c>
      <c r="S48" s="13">
        <v>45227000</v>
      </c>
      <c r="T48" s="13">
        <v>1052093000</v>
      </c>
      <c r="U48" s="13">
        <f t="shared" si="10"/>
        <v>167882415664</v>
      </c>
      <c r="V48" s="34"/>
      <c r="W48" s="63">
        <f t="shared" si="1"/>
        <v>166785095664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s="19" customFormat="1" ht="22.5" customHeight="1">
      <c r="A49" s="33"/>
      <c r="B49" s="39" t="s">
        <v>79</v>
      </c>
      <c r="C49" s="40"/>
      <c r="D49" s="41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0"/>
        <v>0</v>
      </c>
      <c r="V49" s="34"/>
      <c r="W49" s="5">
        <f t="shared" si="1"/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255488000</v>
      </c>
      <c r="T51" s="11">
        <f>+T9-T25</f>
        <v>190253000</v>
      </c>
      <c r="U51" s="4">
        <f>+U9-U25</f>
        <v>-152528247559</v>
      </c>
      <c r="V51" s="4">
        <f>+V9-V25</f>
        <v>0</v>
      </c>
      <c r="W51" s="4">
        <f>+W9-W25</f>
        <v>-152973988559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2021-07-12T16:25:19Z</cp:lastPrinted>
  <dcterms:created xsi:type="dcterms:W3CDTF">1998-06-30T14:14:38Z</dcterms:created>
  <dcterms:modified xsi:type="dcterms:W3CDTF">2021-10-07T12:34:22Z</dcterms:modified>
  <cp:category/>
  <cp:version/>
  <cp:contentType/>
  <cp:contentStatus/>
</cp:coreProperties>
</file>