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42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IMPRIMIR'!$A$2:$U$49</definedName>
    <definedName name="_xlnm.Print_Area" localSheetId="1">'EJEC REGULAR'!$A$2:$U$49</definedName>
    <definedName name="_xlnm.Print_Area" localSheetId="0">'VIGENTE REGULAR'!$A$2:$U$49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<sst xmlns="http://schemas.openxmlformats.org/spreadsheetml/2006/main" count="341" uniqueCount="110">
  <si>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</si>
  <si>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</si>
  <si>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</si>
  <si>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</si>
  <si>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</si>
  <si>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</si>
  <si>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</si>
  <si>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</si>
  <si>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</si>
  <si>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</si>
  <si>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</si>
  <si>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</si>
  <si>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</si>
  <si>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</si>
  <si>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</si>
  <si>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</si>
  <si>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</si>
  <si>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</si>
  <si>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</si>
  <si>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</si>
  <si>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</si>
  <si>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</si>
  <si>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</si>
  <si>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</si>
  <si>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</si>
  <si>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</si>
  <si>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</si>
  <si>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</si>
  <si>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</si>
  <si>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</si>
  <si>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</si>
  <si>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</si>
  <si>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</si>
  <si>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</si>
  <si>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</si>
  <si>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</si>
  <si>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</si>
  <si>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</si>
  <si>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</si>
  <si>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</si>
  <si>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</si>
  <si>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</si>
  <si>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</si>
  <si>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</si>
  <si>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</si>
  <si>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</si>
  <si>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</si>
  <si>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</si>
  <si>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</si>
  <si>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</si>
  <si>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</si>
  <si>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</si>
  <si>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</si>
  <si>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</si>
  <si>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</si>
  <si>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</si>
  <si>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</si>
  <si>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</si>
  <si>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</si>
  <si>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</si>
  <si>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</si>
  <si>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</si>
  <si>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</si>
  <si>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</si>
  <si>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</si>
  <si>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</si>
  <si>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</si>
  <si>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</si>
  <si>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</si>
  <si>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</si>
  <si>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</si>
  <si>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</si>
  <si>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</si>
  <si>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</si>
  <si>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</si>
  <si>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</si>
  <si>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</si>
  <si>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</si>
  <si>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</si>
  <si>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</si>
  <si>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</si>
  <si>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</si>
  <si>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</si>
  <si>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</si>
  <si>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</si>
  <si>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</si>
  <si>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</si>
  <si>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</si>
  <si>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</si>
  <si>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</si>
  <si>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</si>
  <si>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</si>
  <si>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</si>
  <si>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</si>
  <si>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</si>
  <si>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</si>
  <si>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</si>
  <si>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</si>
  <si>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</si>
  <si>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</si>
  <si>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</si>
  <si>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</si>
  <si>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</si>
  <si>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</si>
  <si>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</si>
  <si>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suma regular + fet</t>
  </si>
  <si>
    <t>suma regular + FET</t>
  </si>
  <si>
    <t>PRESUPUESTO EJECUTADO MOP 2021 AL MES DE DICIEMBRE</t>
  </si>
  <si>
    <t>PRESUPUESTO VIGENTE MOP 2021 AL MES DE DICIEMBRE (PRESUPUESTO REGULAR)</t>
  </si>
  <si>
    <t>PRESUPUESTO EJECUTADO MOP 2021 AL MES DE DICIEMBRE (PRESUPUESTO REGULAR)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</si>
</sst>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49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7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7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7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8" fillId="0" borderId="0" xfId="0" applyFont="1" applyFill="1" applyAlignment="1">
      <alignment/>
    </xf>
    <xf numFmtId="3" fontId="7" fillId="0" borderId="12" xfId="0" applyNumberFormat="1" applyFont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/>
      <protection/>
    </xf>
    <xf numFmtId="41" fontId="4" fillId="0" borderId="0" xfId="66" applyFont="1" applyFill="1" applyAlignment="1">
      <alignment/>
    </xf>
    <xf numFmtId="37" fontId="4" fillId="0" borderId="18" xfId="0" applyNumberFormat="1" applyFont="1" applyFill="1" applyBorder="1" applyAlignment="1" applyProtection="1">
      <alignment/>
      <protection/>
    </xf>
    <xf numFmtId="37" fontId="4" fillId="33" borderId="0" xfId="0" applyNumberFormat="1" applyFont="1" applyFill="1" applyAlignment="1" applyProtection="1">
      <alignment/>
      <protection/>
    </xf>
    <xf numFmtId="37" fontId="4" fillId="33" borderId="0" xfId="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25" fillId="0" borderId="0" xfId="0" applyFont="1" applyFill="1" applyAlignment="1">
      <alignment/>
    </xf>
    <xf numFmtId="37" fontId="25" fillId="0" borderId="0" xfId="0" applyNumberFormat="1" applyFont="1" applyFill="1" applyBorder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37" fontId="6" fillId="34" borderId="0" xfId="0" applyNumberFormat="1" applyFont="1" applyFill="1" applyAlignment="1" applyProtection="1">
      <alignment/>
      <protection/>
    </xf>
    <xf numFmtId="37" fontId="4" fillId="34" borderId="12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7" fontId="25" fillId="34" borderId="0" xfId="0" applyNumberFormat="1" applyFont="1" applyFill="1" applyBorder="1" applyAlignment="1" applyProtection="1">
      <alignment/>
      <protection/>
    </xf>
    <xf numFmtId="37" fontId="4" fillId="34" borderId="0" xfId="0" applyNumberFormat="1" applyFont="1" applyFill="1" applyBorder="1" applyAlignment="1" applyProtection="1">
      <alignment/>
      <protection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7" fillId="33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104"/>
  <sheetViews>
    <sheetView tabSelected="1"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20" sqref="K20"/>
    </sheetView>
  </sheetViews>
  <sheetFormatPr defaultColWidth="9.625" defaultRowHeight="18" customHeight="1"/>
  <cols>
    <col min="1" max="1" width="1.875" style="1" customWidth="1"/>
    <col min="2" max="2" width="7.25390625" style="17" customWidth="1"/>
    <col min="3" max="3" width="0.875" style="17" customWidth="1"/>
    <col min="4" max="4" width="37.25390625" style="17" customWidth="1"/>
    <col min="5" max="5" width="1.875" style="17" customWidth="1"/>
    <col min="6" max="20" width="20.25390625" style="17" customWidth="1"/>
    <col min="21" max="21" width="20.25390625" style="1" customWidth="1"/>
    <col min="22" max="22" width="2.50390625" style="1" customWidth="1"/>
    <col min="23" max="23" width="18.375" style="17" hidden="1" customWidth="1"/>
    <col min="24" max="24" width="18.625" style="17" hidden="1" customWidth="1"/>
    <col min="25" max="25" width="17.125" style="73" hidden="1" customWidth="1"/>
    <col min="26" max="26" width="9.625" style="1" hidden="1" customWidth="1"/>
    <col min="27" max="27" width="19.25390625" style="1" hidden="1" customWidth="1"/>
    <col min="28" max="28" width="9.625" style="1" hidden="1" customWidth="1"/>
    <col min="29" max="29" width="23.375" style="1" hidden="1" customWidth="1"/>
    <col min="30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1"/>
      <c r="F2" s="42"/>
      <c r="G2" s="42"/>
      <c r="H2" s="42"/>
      <c r="I2" s="42"/>
      <c r="J2" s="42"/>
      <c r="K2" s="83" t="s">
        <v>108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4" t="s">
        <v>104</v>
      </c>
      <c r="L3" s="84"/>
      <c r="M3" s="84"/>
      <c r="N3" s="84"/>
      <c r="O3" s="84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Y4" s="74"/>
      <c r="Z4" s="17"/>
    </row>
    <row r="5" spans="2:26" ht="18" customHeight="1">
      <c r="B5" s="44"/>
      <c r="S5" s="21"/>
      <c r="T5" s="21"/>
      <c r="U5" s="21"/>
      <c r="V5" s="17"/>
      <c r="Y5" s="74"/>
      <c r="Z5" s="17"/>
    </row>
    <row r="6" spans="2:25" s="17" customFormat="1" ht="18" customHeight="1">
      <c r="B6" s="36"/>
      <c r="F6" s="69">
        <f>+F9-F25</f>
        <v>0</v>
      </c>
      <c r="G6" s="69">
        <f aca="true" t="shared" si="0" ref="G6:T6">+G9-G25</f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  <c r="L6" s="69">
        <f t="shared" si="0"/>
        <v>0</v>
      </c>
      <c r="M6" s="69">
        <f t="shared" si="0"/>
        <v>0</v>
      </c>
      <c r="N6" s="69">
        <f t="shared" si="0"/>
        <v>0</v>
      </c>
      <c r="O6" s="69">
        <f t="shared" si="0"/>
        <v>0</v>
      </c>
      <c r="P6" s="69">
        <f t="shared" si="0"/>
        <v>0</v>
      </c>
      <c r="Q6" s="69">
        <f t="shared" si="0"/>
        <v>0</v>
      </c>
      <c r="R6" s="69">
        <f t="shared" si="0"/>
        <v>0</v>
      </c>
      <c r="S6" s="69">
        <f t="shared" si="0"/>
        <v>0</v>
      </c>
      <c r="T6" s="69">
        <f t="shared" si="0"/>
        <v>0</v>
      </c>
      <c r="Y6" s="74"/>
    </row>
    <row r="7" spans="2:25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3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  <c r="Y7" s="74"/>
    </row>
    <row r="8" spans="2:25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Y8" s="74" t="s">
        <v>105</v>
      </c>
    </row>
    <row r="9" spans="1:34" s="29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+SUM(F10:F14,F19:F24)</f>
        <v>7155811</v>
      </c>
      <c r="G9" s="12">
        <f aca="true" t="shared" si="1" ref="G9:T9">+SUM(G10:G14,G19:G24)</f>
        <v>3545600</v>
      </c>
      <c r="H9" s="12">
        <f t="shared" si="1"/>
        <v>9069860</v>
      </c>
      <c r="I9" s="12">
        <f t="shared" si="1"/>
        <v>28768507</v>
      </c>
      <c r="J9" s="12">
        <f t="shared" si="1"/>
        <v>182100328</v>
      </c>
      <c r="K9" s="12">
        <f t="shared" si="1"/>
        <v>1339961977</v>
      </c>
      <c r="L9" s="12">
        <f t="shared" si="1"/>
        <v>88050377</v>
      </c>
      <c r="M9" s="12">
        <f t="shared" si="1"/>
        <v>78705297</v>
      </c>
      <c r="N9" s="12">
        <f t="shared" si="1"/>
        <v>7903086</v>
      </c>
      <c r="O9" s="12">
        <f t="shared" si="1"/>
        <v>190103563</v>
      </c>
      <c r="P9" s="12">
        <f t="shared" si="1"/>
        <v>24046317</v>
      </c>
      <c r="Q9" s="12">
        <f t="shared" si="1"/>
        <v>846667707</v>
      </c>
      <c r="R9" s="12">
        <f t="shared" si="1"/>
        <v>28523237</v>
      </c>
      <c r="S9" s="12">
        <f t="shared" si="1"/>
        <v>2259866</v>
      </c>
      <c r="T9" s="12">
        <f t="shared" si="1"/>
        <v>12977298</v>
      </c>
      <c r="U9" s="12">
        <f>SUM(U11,U12,U13,U14,U19,U20,U21,U22,U24,U10,U23)</f>
        <v>2849838831</v>
      </c>
      <c r="V9" s="65"/>
      <c r="W9" s="64">
        <f>SUM(W11,W10,W12,W13,W14,W19,W20,W21,W22,W24,W23)</f>
        <v>2834601667</v>
      </c>
      <c r="X9" s="6"/>
      <c r="Y9" s="64" t="e">
        <f>SUM(Y11,Y10,Y12,Y13,Y14,Y19,Y20,Y21,Y22,Y24,Y23)</f>
        <v>#REF!</v>
      </c>
      <c r="Z9" s="6"/>
      <c r="AA9" s="6">
        <f>+U9-S9-T9</f>
        <v>2834601667</v>
      </c>
      <c r="AB9" s="6"/>
      <c r="AC9" s="6" t="e">
        <f>+AA9+#REF!</f>
        <v>#REF!</v>
      </c>
      <c r="AD9" s="6"/>
      <c r="AE9" s="6"/>
      <c r="AF9" s="6"/>
      <c r="AG9" s="6"/>
      <c r="AH9" s="6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120000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</v>
      </c>
      <c r="T10" s="13"/>
      <c r="U10" s="13">
        <f>SUM(F10:T10)</f>
        <v>575147</v>
      </c>
      <c r="V10" s="70"/>
      <c r="W10" s="5">
        <f>+U10-T10-S10</f>
        <v>120000</v>
      </c>
      <c r="X10" s="33"/>
      <c r="Y10" s="81">
        <f aca="true" t="shared" si="2" ref="Y10:Y24">SUM(W10:X10)</f>
        <v>120000</v>
      </c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664</v>
      </c>
      <c r="G11" s="13">
        <v>805</v>
      </c>
      <c r="H11" s="13">
        <v>9110</v>
      </c>
      <c r="I11" s="13">
        <v>26616</v>
      </c>
      <c r="J11" s="13">
        <v>14402</v>
      </c>
      <c r="K11" s="13">
        <v>102250</v>
      </c>
      <c r="L11" s="13">
        <v>8194</v>
      </c>
      <c r="M11" s="13">
        <v>7158</v>
      </c>
      <c r="N11" s="13">
        <v>2790</v>
      </c>
      <c r="O11" s="13"/>
      <c r="P11" s="13">
        <v>20450</v>
      </c>
      <c r="Q11" s="13"/>
      <c r="R11" s="13">
        <v>5624</v>
      </c>
      <c r="S11" s="13">
        <v>2863</v>
      </c>
      <c r="T11" s="13"/>
      <c r="U11" s="13">
        <f>SUM(F11:T11)</f>
        <v>200926</v>
      </c>
      <c r="V11" s="33"/>
      <c r="W11" s="5">
        <f>+U11-T11-S11</f>
        <v>198063</v>
      </c>
      <c r="X11" s="33"/>
      <c r="Y11" s="81">
        <f t="shared" si="2"/>
        <v>198063</v>
      </c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1039</v>
      </c>
      <c r="J12" s="13">
        <v>430688</v>
      </c>
      <c r="K12" s="13">
        <v>8162052</v>
      </c>
      <c r="L12" s="13">
        <v>1534</v>
      </c>
      <c r="M12" s="13"/>
      <c r="N12" s="13"/>
      <c r="O12" s="13"/>
      <c r="P12" s="13"/>
      <c r="Q12" s="13">
        <v>19738548</v>
      </c>
      <c r="R12" s="13"/>
      <c r="S12" s="13">
        <v>267467</v>
      </c>
      <c r="T12" s="13"/>
      <c r="U12" s="13">
        <f>SUM(F12:T12)</f>
        <v>28601328</v>
      </c>
      <c r="V12" s="33"/>
      <c r="W12" s="5">
        <f>+U12-T12-S12</f>
        <v>28333861</v>
      </c>
      <c r="X12" s="33"/>
      <c r="Y12" s="81">
        <f t="shared" si="2"/>
        <v>28333861</v>
      </c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112830</v>
      </c>
      <c r="G13" s="13">
        <v>91189</v>
      </c>
      <c r="H13" s="13">
        <v>161862</v>
      </c>
      <c r="I13" s="13">
        <v>268573</v>
      </c>
      <c r="J13" s="13">
        <v>269692</v>
      </c>
      <c r="K13" s="13">
        <v>5420062</v>
      </c>
      <c r="L13" s="13">
        <v>319330</v>
      </c>
      <c r="M13" s="13">
        <v>324671</v>
      </c>
      <c r="N13" s="13">
        <v>89552</v>
      </c>
      <c r="O13" s="13">
        <v>146699</v>
      </c>
      <c r="P13" s="13">
        <v>582208</v>
      </c>
      <c r="Q13" s="13">
        <v>14552600</v>
      </c>
      <c r="R13" s="13">
        <v>224174</v>
      </c>
      <c r="S13" s="13">
        <v>49025</v>
      </c>
      <c r="T13" s="13">
        <v>82823</v>
      </c>
      <c r="U13" s="13">
        <f>SUM(F13:T13)</f>
        <v>22695290</v>
      </c>
      <c r="V13" s="33"/>
      <c r="W13" s="5">
        <f aca="true" t="shared" si="3" ref="W13:W49">+U13-T13-S13</f>
        <v>22563442</v>
      </c>
      <c r="X13" s="33"/>
      <c r="Y13" s="81">
        <f t="shared" si="2"/>
        <v>22563442</v>
      </c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4" ref="F14:R14">SUM(F15,F18)</f>
        <v>7026998</v>
      </c>
      <c r="G14" s="13">
        <f t="shared" si="4"/>
        <v>3351491</v>
      </c>
      <c r="H14" s="13">
        <f t="shared" si="4"/>
        <v>8874045</v>
      </c>
      <c r="I14" s="13">
        <f t="shared" si="4"/>
        <v>18066369</v>
      </c>
      <c r="J14" s="13">
        <f t="shared" si="4"/>
        <v>171363756</v>
      </c>
      <c r="K14" s="13">
        <f>SUM(K15,K18)</f>
        <v>1172471390</v>
      </c>
      <c r="L14" s="13">
        <f t="shared" si="4"/>
        <v>87644300</v>
      </c>
      <c r="M14" s="13">
        <f t="shared" si="4"/>
        <v>74161100</v>
      </c>
      <c r="N14" s="13">
        <f t="shared" si="4"/>
        <v>3351166</v>
      </c>
      <c r="O14" s="13">
        <f>SUM(O15,O18)</f>
        <v>168905230</v>
      </c>
      <c r="P14" s="13">
        <f>SUM(P15,P18)</f>
        <v>22948381</v>
      </c>
      <c r="Q14" s="13">
        <f>SUM(Q15,Q18)</f>
        <v>279237740</v>
      </c>
      <c r="R14" s="13">
        <f t="shared" si="4"/>
        <v>26996117</v>
      </c>
      <c r="S14" s="13">
        <f>SUM(S15,S18)</f>
        <v>1273038</v>
      </c>
      <c r="T14" s="13">
        <f>SUM(T15,T18)</f>
        <v>12303364</v>
      </c>
      <c r="U14" s="13">
        <f>SUM(U15,U18)</f>
        <v>2057974485</v>
      </c>
      <c r="V14" s="33"/>
      <c r="W14" s="5">
        <f>+U14-T14-S14</f>
        <v>2044398083</v>
      </c>
      <c r="X14" s="33"/>
      <c r="Y14" s="75">
        <f t="shared" si="2"/>
        <v>2044398083</v>
      </c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5" ref="F15:R15">SUM(F16:F17)</f>
        <v>7026998</v>
      </c>
      <c r="G15" s="13">
        <f t="shared" si="5"/>
        <v>3351491</v>
      </c>
      <c r="H15" s="13">
        <f t="shared" si="5"/>
        <v>8874045</v>
      </c>
      <c r="I15" s="13">
        <f t="shared" si="5"/>
        <v>18066369</v>
      </c>
      <c r="J15" s="13">
        <f t="shared" si="5"/>
        <v>171363756</v>
      </c>
      <c r="K15" s="13">
        <f>SUM(K16:K17)</f>
        <v>1172471390</v>
      </c>
      <c r="L15" s="13">
        <f t="shared" si="5"/>
        <v>87644300</v>
      </c>
      <c r="M15" s="13">
        <f t="shared" si="5"/>
        <v>74161100</v>
      </c>
      <c r="N15" s="13">
        <f t="shared" si="5"/>
        <v>3351166</v>
      </c>
      <c r="O15" s="13">
        <f t="shared" si="5"/>
        <v>168905230</v>
      </c>
      <c r="P15" s="13">
        <f t="shared" si="5"/>
        <v>22252674</v>
      </c>
      <c r="Q15" s="13">
        <f>SUM(Q16:Q17)</f>
        <v>279237740</v>
      </c>
      <c r="R15" s="13">
        <f t="shared" si="5"/>
        <v>26996117</v>
      </c>
      <c r="S15" s="13">
        <f>SUM(S16:S17)</f>
        <v>1273038</v>
      </c>
      <c r="T15" s="13">
        <f>SUM(T16:T17)</f>
        <v>12303364</v>
      </c>
      <c r="U15" s="13">
        <f>SUM(U16:U17)</f>
        <v>2057278778</v>
      </c>
      <c r="V15" s="33"/>
      <c r="W15" s="5">
        <f t="shared" si="3"/>
        <v>2043702376</v>
      </c>
      <c r="X15" s="33"/>
      <c r="Y15" s="75">
        <f t="shared" si="2"/>
        <v>2043702376</v>
      </c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6278388</v>
      </c>
      <c r="G16" s="13">
        <v>2945514</v>
      </c>
      <c r="H16" s="13">
        <v>8136707</v>
      </c>
      <c r="I16" s="13">
        <v>10995780</v>
      </c>
      <c r="J16" s="13">
        <v>16485687</v>
      </c>
      <c r="K16" s="13">
        <v>109065926</v>
      </c>
      <c r="L16" s="13">
        <v>8048774</v>
      </c>
      <c r="M16" s="13">
        <v>6015083</v>
      </c>
      <c r="N16" s="13">
        <v>2262726</v>
      </c>
      <c r="O16" s="13">
        <v>5501952</v>
      </c>
      <c r="P16" s="13">
        <v>16731020</v>
      </c>
      <c r="Q16" s="13">
        <v>12239953</v>
      </c>
      <c r="R16" s="13">
        <v>14828914</v>
      </c>
      <c r="S16" s="13">
        <v>1273038</v>
      </c>
      <c r="T16" s="13">
        <v>7800468</v>
      </c>
      <c r="U16" s="13">
        <f aca="true" t="shared" si="6" ref="U16:U24">SUM(F16:T16)</f>
        <v>228609930</v>
      </c>
      <c r="V16" s="33"/>
      <c r="W16" s="5">
        <f t="shared" si="3"/>
        <v>219536424</v>
      </c>
      <c r="X16" s="33"/>
      <c r="Y16" s="81">
        <f t="shared" si="2"/>
        <v>219536424</v>
      </c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748610</v>
      </c>
      <c r="G17" s="13">
        <v>405977</v>
      </c>
      <c r="H17" s="13">
        <v>737338</v>
      </c>
      <c r="I17" s="13">
        <v>7070589</v>
      </c>
      <c r="J17" s="13">
        <v>154878069</v>
      </c>
      <c r="K17" s="13">
        <v>1063405464</v>
      </c>
      <c r="L17" s="13">
        <v>79595526</v>
      </c>
      <c r="M17" s="13">
        <v>68146017</v>
      </c>
      <c r="N17" s="13">
        <v>1088440</v>
      </c>
      <c r="O17" s="13">
        <v>163403278</v>
      </c>
      <c r="P17" s="13">
        <v>5521654</v>
      </c>
      <c r="Q17" s="13">
        <v>266997787</v>
      </c>
      <c r="R17" s="13">
        <v>12167203</v>
      </c>
      <c r="S17" s="13"/>
      <c r="T17" s="13">
        <v>4502896</v>
      </c>
      <c r="U17" s="13">
        <f t="shared" si="6"/>
        <v>1828668848</v>
      </c>
      <c r="V17" s="33"/>
      <c r="W17" s="5">
        <f t="shared" si="3"/>
        <v>1824165952</v>
      </c>
      <c r="X17" s="33"/>
      <c r="Y17" s="81">
        <f t="shared" si="2"/>
        <v>1824165952</v>
      </c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695707</v>
      </c>
      <c r="Q18" s="13"/>
      <c r="R18" s="13"/>
      <c r="S18" s="13"/>
      <c r="T18" s="13"/>
      <c r="U18" s="13">
        <f t="shared" si="6"/>
        <v>695707</v>
      </c>
      <c r="V18" s="33"/>
      <c r="W18" s="5">
        <f t="shared" si="3"/>
        <v>695707</v>
      </c>
      <c r="X18" s="33"/>
      <c r="Y18" s="81">
        <f t="shared" si="2"/>
        <v>695707</v>
      </c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6"/>
        <v>0</v>
      </c>
      <c r="V19" s="33"/>
      <c r="W19" s="5">
        <f t="shared" si="3"/>
        <v>0</v>
      </c>
      <c r="X19" s="33"/>
      <c r="Y19" s="75">
        <f t="shared" si="2"/>
        <v>0</v>
      </c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3"/>
      <c r="W20" s="5">
        <f t="shared" si="3"/>
        <v>0</v>
      </c>
      <c r="X20" s="33"/>
      <c r="Y20" s="75">
        <f t="shared" si="2"/>
        <v>0</v>
      </c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1819</v>
      </c>
      <c r="G21" s="13">
        <v>2115</v>
      </c>
      <c r="H21" s="13">
        <v>7343</v>
      </c>
      <c r="I21" s="13">
        <v>81454</v>
      </c>
      <c r="J21" s="13">
        <v>5436</v>
      </c>
      <c r="K21" s="13">
        <v>50986</v>
      </c>
      <c r="L21" s="13">
        <v>5019</v>
      </c>
      <c r="M21" s="13">
        <v>4771</v>
      </c>
      <c r="N21" s="13">
        <v>224</v>
      </c>
      <c r="O21" s="13">
        <v>218</v>
      </c>
      <c r="P21" s="13">
        <v>11501</v>
      </c>
      <c r="Q21" s="13">
        <v>5854</v>
      </c>
      <c r="R21" s="13">
        <v>48058</v>
      </c>
      <c r="S21" s="13">
        <v>58440</v>
      </c>
      <c r="T21" s="13"/>
      <c r="U21" s="13">
        <f t="shared" si="6"/>
        <v>283238</v>
      </c>
      <c r="V21" s="33"/>
      <c r="W21" s="5">
        <f t="shared" si="3"/>
        <v>224798</v>
      </c>
      <c r="X21" s="33"/>
      <c r="Y21" s="81">
        <f t="shared" si="2"/>
        <v>224798</v>
      </c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>
        <v>8500</v>
      </c>
      <c r="G22" s="13">
        <v>98000</v>
      </c>
      <c r="H22" s="13">
        <v>14500</v>
      </c>
      <c r="I22" s="13">
        <v>7501242</v>
      </c>
      <c r="J22" s="13">
        <v>8520124</v>
      </c>
      <c r="K22" s="13">
        <v>132603717</v>
      </c>
      <c r="L22" s="13">
        <v>62000</v>
      </c>
      <c r="M22" s="13">
        <v>74000</v>
      </c>
      <c r="N22" s="13">
        <v>4449354</v>
      </c>
      <c r="O22" s="13">
        <v>21041416</v>
      </c>
      <c r="P22" s="13">
        <v>20000</v>
      </c>
      <c r="Q22" s="13">
        <v>533122966</v>
      </c>
      <c r="R22" s="13">
        <v>1239264</v>
      </c>
      <c r="S22" s="13"/>
      <c r="T22" s="13"/>
      <c r="U22" s="13">
        <f t="shared" si="6"/>
        <v>708755083</v>
      </c>
      <c r="V22" s="33"/>
      <c r="W22" s="5">
        <f t="shared" si="3"/>
        <v>708755083</v>
      </c>
      <c r="X22" s="80" t="e">
        <f>+#REF!</f>
        <v>#REF!</v>
      </c>
      <c r="Y22" s="81" t="e">
        <f>SUM(W22:X22)</f>
        <v>#REF!</v>
      </c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3"/>
      <c r="W23" s="5">
        <f t="shared" si="3"/>
        <v>0</v>
      </c>
      <c r="X23" s="33"/>
      <c r="Y23" s="75">
        <f t="shared" si="2"/>
        <v>0</v>
      </c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5000</v>
      </c>
      <c r="G24" s="13">
        <v>2000</v>
      </c>
      <c r="H24" s="13">
        <v>3000</v>
      </c>
      <c r="I24" s="13">
        <v>2703214</v>
      </c>
      <c r="J24" s="13">
        <v>1496230</v>
      </c>
      <c r="K24" s="13">
        <v>21151520</v>
      </c>
      <c r="L24" s="13">
        <v>10000</v>
      </c>
      <c r="M24" s="13">
        <v>4133597</v>
      </c>
      <c r="N24" s="13">
        <v>10000</v>
      </c>
      <c r="O24" s="13">
        <v>10000</v>
      </c>
      <c r="P24" s="13">
        <v>463777</v>
      </c>
      <c r="Q24" s="13">
        <v>9999</v>
      </c>
      <c r="R24" s="13">
        <v>10000</v>
      </c>
      <c r="S24" s="13">
        <v>153886</v>
      </c>
      <c r="T24" s="13">
        <v>591111</v>
      </c>
      <c r="U24" s="13">
        <f t="shared" si="6"/>
        <v>30753334</v>
      </c>
      <c r="V24" s="33"/>
      <c r="W24" s="5">
        <f t="shared" si="3"/>
        <v>30008337</v>
      </c>
      <c r="X24" s="33"/>
      <c r="Y24" s="81">
        <f t="shared" si="2"/>
        <v>30008337</v>
      </c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29" customFormat="1" ht="24.75" customHeight="1">
      <c r="A25" s="24"/>
      <c r="B25" s="35"/>
      <c r="C25" s="26"/>
      <c r="D25" s="27" t="s">
        <v>6</v>
      </c>
      <c r="E25" s="28"/>
      <c r="F25" s="12">
        <f>SUM(F26,F27,F28,F29,F30,F31,F32,F41,F42,F46,F47,F48,F49)</f>
        <v>7155811</v>
      </c>
      <c r="G25" s="12">
        <f aca="true" t="shared" si="7" ref="G25:U25">SUM(G26,G27,G28,G29,G30,G31,G32,G41,G42,G46,G47,G48,G49)</f>
        <v>3545600</v>
      </c>
      <c r="H25" s="12">
        <f t="shared" si="7"/>
        <v>9069860</v>
      </c>
      <c r="I25" s="12">
        <f t="shared" si="7"/>
        <v>28768507</v>
      </c>
      <c r="J25" s="12">
        <f t="shared" si="7"/>
        <v>182100328</v>
      </c>
      <c r="K25" s="12">
        <f t="shared" si="7"/>
        <v>1339961977</v>
      </c>
      <c r="L25" s="12">
        <f t="shared" si="7"/>
        <v>88050377</v>
      </c>
      <c r="M25" s="12">
        <f t="shared" si="7"/>
        <v>78705297</v>
      </c>
      <c r="N25" s="12">
        <f t="shared" si="7"/>
        <v>7903086</v>
      </c>
      <c r="O25" s="12">
        <f t="shared" si="7"/>
        <v>190103563</v>
      </c>
      <c r="P25" s="12">
        <f t="shared" si="7"/>
        <v>24046317</v>
      </c>
      <c r="Q25" s="12">
        <f t="shared" si="7"/>
        <v>846667707</v>
      </c>
      <c r="R25" s="12">
        <f>SUM(R26,R27,R28,R29,R30,R31,R32,R41,R42,R46,R47,R48,R49)</f>
        <v>28523237</v>
      </c>
      <c r="S25" s="12">
        <f t="shared" si="7"/>
        <v>2259866</v>
      </c>
      <c r="T25" s="12">
        <f>SUM(T26,T27,T28,T29,T30,T31,T32,T41,T42,T46,T47,T48,T49)</f>
        <v>12977298</v>
      </c>
      <c r="U25" s="12">
        <f t="shared" si="7"/>
        <v>2849838831</v>
      </c>
      <c r="V25" s="6"/>
      <c r="W25" s="66">
        <f>SUM(W26,W27,W28,W29,W30,W31,W32,W41:W42,W46,W47,W48,W49)</f>
        <v>2834601667</v>
      </c>
      <c r="X25" s="67"/>
      <c r="Y25" s="66" t="e">
        <f>SUM(Y26,Y27,Y28,Y29,Y30,Y31,Y32,Y41:Y42,Y46,Y47,Y48,Y49)</f>
        <v>#REF!</v>
      </c>
      <c r="Z25" s="67"/>
      <c r="AA25" s="6">
        <f>+U25-S25-T25</f>
        <v>2834601667</v>
      </c>
      <c r="AB25" s="6"/>
      <c r="AC25" s="6" t="e">
        <f>+AA25+#REF!</f>
        <v>#REF!</v>
      </c>
      <c r="AD25" s="6"/>
      <c r="AE25" s="6"/>
      <c r="AF25" s="6"/>
      <c r="AG25" s="6"/>
      <c r="AH25" s="6"/>
    </row>
    <row r="26" spans="1:34" s="19" customFormat="1" ht="22.5" customHeight="1">
      <c r="A26" s="32"/>
      <c r="B26" s="30" t="s">
        <v>7</v>
      </c>
      <c r="D26" s="31" t="s">
        <v>8</v>
      </c>
      <c r="F26" s="13">
        <v>6278388</v>
      </c>
      <c r="G26" s="13">
        <v>2945514</v>
      </c>
      <c r="H26" s="13">
        <v>8136707</v>
      </c>
      <c r="I26" s="13">
        <v>11115780</v>
      </c>
      <c r="J26" s="13">
        <v>16485687</v>
      </c>
      <c r="K26" s="13">
        <v>109110926</v>
      </c>
      <c r="L26" s="13">
        <v>8048774</v>
      </c>
      <c r="M26" s="13">
        <v>6015083</v>
      </c>
      <c r="N26" s="13">
        <v>4663196</v>
      </c>
      <c r="O26" s="13">
        <v>5501952</v>
      </c>
      <c r="P26" s="13">
        <v>16731020</v>
      </c>
      <c r="Q26" s="13">
        <v>12239953</v>
      </c>
      <c r="R26" s="13">
        <v>14828914</v>
      </c>
      <c r="S26" s="13">
        <v>1724013</v>
      </c>
      <c r="T26" s="13">
        <v>7800468</v>
      </c>
      <c r="U26" s="13">
        <f aca="true" t="shared" si="8" ref="U26:U31">SUM(F26:T26)</f>
        <v>231626375</v>
      </c>
      <c r="V26" s="33"/>
      <c r="W26" s="5">
        <f t="shared" si="3"/>
        <v>222101894</v>
      </c>
      <c r="X26" s="80" t="e">
        <f>+#REF!</f>
        <v>#REF!</v>
      </c>
      <c r="Y26" s="81" t="e">
        <f>SUM(W26:X26)</f>
        <v>#REF!</v>
      </c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267975</v>
      </c>
      <c r="G27" s="13">
        <v>170478</v>
      </c>
      <c r="H27" s="13">
        <v>374438</v>
      </c>
      <c r="I27" s="13">
        <v>554844</v>
      </c>
      <c r="J27" s="13">
        <v>991877</v>
      </c>
      <c r="K27" s="13">
        <v>7146931</v>
      </c>
      <c r="L27" s="13">
        <v>589934</v>
      </c>
      <c r="M27" s="13">
        <v>352542</v>
      </c>
      <c r="N27" s="13">
        <v>207195</v>
      </c>
      <c r="O27" s="13">
        <v>761336</v>
      </c>
      <c r="P27" s="13">
        <v>3974737</v>
      </c>
      <c r="Q27" s="13">
        <v>956229</v>
      </c>
      <c r="R27" s="13">
        <v>1774774</v>
      </c>
      <c r="S27" s="13">
        <v>220353</v>
      </c>
      <c r="T27" s="13">
        <v>3897919</v>
      </c>
      <c r="U27" s="13">
        <f t="shared" si="8"/>
        <v>22241562</v>
      </c>
      <c r="V27" s="33"/>
      <c r="W27" s="5">
        <f t="shared" si="3"/>
        <v>18123290</v>
      </c>
      <c r="X27" s="80" t="e">
        <f>+#REF!</f>
        <v>#REF!</v>
      </c>
      <c r="Y27" s="81" t="e">
        <f aca="true" t="shared" si="9" ref="Y27:Y49">SUM(W27:X27)</f>
        <v>#REF!</v>
      </c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230224</v>
      </c>
      <c r="G28" s="13">
        <v>169446</v>
      </c>
      <c r="H28" s="13">
        <v>200527</v>
      </c>
      <c r="I28" s="13">
        <v>202520</v>
      </c>
      <c r="J28" s="13">
        <v>134431</v>
      </c>
      <c r="K28" s="13">
        <v>3073741</v>
      </c>
      <c r="L28" s="13">
        <v>119629</v>
      </c>
      <c r="M28" s="13">
        <v>69807</v>
      </c>
      <c r="N28" s="13">
        <v>172462</v>
      </c>
      <c r="O28" s="13"/>
      <c r="P28" s="13">
        <v>569766</v>
      </c>
      <c r="Q28" s="13">
        <v>27139</v>
      </c>
      <c r="R28" s="13">
        <v>306415</v>
      </c>
      <c r="S28" s="13">
        <v>61722</v>
      </c>
      <c r="T28" s="13">
        <v>9289</v>
      </c>
      <c r="U28" s="13">
        <f t="shared" si="8"/>
        <v>5347118</v>
      </c>
      <c r="V28" s="33"/>
      <c r="W28" s="5">
        <f t="shared" si="3"/>
        <v>5276107</v>
      </c>
      <c r="Y28" s="81">
        <f t="shared" si="9"/>
        <v>5276107</v>
      </c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78966</v>
      </c>
      <c r="G29" s="13"/>
      <c r="H29" s="13"/>
      <c r="I29" s="13"/>
      <c r="J29" s="13"/>
      <c r="K29" s="13">
        <v>1027399</v>
      </c>
      <c r="L29" s="13"/>
      <c r="M29" s="13"/>
      <c r="N29" s="13"/>
      <c r="O29" s="13"/>
      <c r="P29" s="13"/>
      <c r="Q29" s="13">
        <v>686488</v>
      </c>
      <c r="R29" s="13">
        <v>138465</v>
      </c>
      <c r="S29" s="13"/>
      <c r="T29" s="13"/>
      <c r="U29" s="13">
        <f t="shared" si="8"/>
        <v>1931318</v>
      </c>
      <c r="V29" s="33"/>
      <c r="W29" s="5">
        <f t="shared" si="3"/>
        <v>1931318</v>
      </c>
      <c r="X29" s="33"/>
      <c r="Y29" s="81">
        <f t="shared" si="9"/>
        <v>1931318</v>
      </c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75439</v>
      </c>
      <c r="G30" s="13">
        <v>54542</v>
      </c>
      <c r="H30" s="13">
        <v>126830</v>
      </c>
      <c r="I30" s="13">
        <v>236735</v>
      </c>
      <c r="J30" s="13">
        <v>142684</v>
      </c>
      <c r="K30" s="13">
        <v>863067</v>
      </c>
      <c r="L30" s="13">
        <v>187028</v>
      </c>
      <c r="M30" s="13">
        <v>65980</v>
      </c>
      <c r="N30" s="13">
        <v>2390861</v>
      </c>
      <c r="O30" s="13">
        <v>52499</v>
      </c>
      <c r="P30" s="13">
        <v>261248</v>
      </c>
      <c r="Q30" s="13">
        <v>111255</v>
      </c>
      <c r="R30" s="13">
        <v>170401</v>
      </c>
      <c r="S30" s="13">
        <v>100133</v>
      </c>
      <c r="T30" s="13"/>
      <c r="U30" s="13">
        <f t="shared" si="8"/>
        <v>4838702</v>
      </c>
      <c r="V30" s="33"/>
      <c r="W30" s="5">
        <f t="shared" si="3"/>
        <v>4738569</v>
      </c>
      <c r="X30" s="33"/>
      <c r="Y30" s="81">
        <f t="shared" si="9"/>
        <v>4738569</v>
      </c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68632</v>
      </c>
      <c r="J31" s="13">
        <v>714700</v>
      </c>
      <c r="K31" s="13">
        <v>76742</v>
      </c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8"/>
        <v>860074</v>
      </c>
      <c r="V31" s="33"/>
      <c r="W31" s="5">
        <f t="shared" si="3"/>
        <v>860074</v>
      </c>
      <c r="X31" s="33"/>
      <c r="Y31" s="81">
        <f t="shared" si="9"/>
        <v>860074</v>
      </c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10" ref="F32:R32">SUM(F33:F39)</f>
        <v>45095</v>
      </c>
      <c r="G32" s="13">
        <f t="shared" si="10"/>
        <v>71390</v>
      </c>
      <c r="H32" s="13">
        <f t="shared" si="10"/>
        <v>137188</v>
      </c>
      <c r="I32" s="13">
        <f t="shared" si="10"/>
        <v>107372</v>
      </c>
      <c r="J32" s="13">
        <f t="shared" si="10"/>
        <v>708689</v>
      </c>
      <c r="K32" s="13">
        <f t="shared" si="10"/>
        <v>4819159</v>
      </c>
      <c r="L32" s="13">
        <f t="shared" si="10"/>
        <v>486360</v>
      </c>
      <c r="M32" s="13">
        <f>SUM(M33:M40)</f>
        <v>103404</v>
      </c>
      <c r="N32" s="13">
        <f t="shared" si="10"/>
        <v>42750</v>
      </c>
      <c r="O32" s="13">
        <f>SUM(O33:O39)</f>
        <v>160447</v>
      </c>
      <c r="P32" s="13">
        <f t="shared" si="10"/>
        <v>1242261</v>
      </c>
      <c r="Q32" s="13">
        <f>SUM(Q33:Q39)</f>
        <v>71452</v>
      </c>
      <c r="R32" s="13">
        <f t="shared" si="10"/>
        <v>275828</v>
      </c>
      <c r="S32" s="13">
        <f>SUM(S33:S39)</f>
        <v>91270</v>
      </c>
      <c r="T32" s="13">
        <f>SUM(T33:T39)</f>
        <v>105279</v>
      </c>
      <c r="U32" s="13">
        <f>SUM(U33:U40)</f>
        <v>8467944</v>
      </c>
      <c r="V32" s="7"/>
      <c r="W32" s="5">
        <f t="shared" si="3"/>
        <v>8271395</v>
      </c>
      <c r="X32" s="80" t="e">
        <f>+#REF!</f>
        <v>#REF!</v>
      </c>
      <c r="Y32" s="81" t="e">
        <f t="shared" si="9"/>
        <v>#REF!</v>
      </c>
      <c r="Z32" s="33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>
        <v>579830</v>
      </c>
      <c r="K33" s="14">
        <v>1600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11" ref="U33:U41">SUM(F33:T33)</f>
        <v>581430</v>
      </c>
      <c r="V33" s="33"/>
      <c r="W33" s="5">
        <f t="shared" si="3"/>
        <v>581430</v>
      </c>
      <c r="X33" s="80" t="e">
        <f>+#REF!</f>
        <v>#REF!</v>
      </c>
      <c r="Y33" s="81" t="e">
        <f t="shared" si="9"/>
        <v>#REF!</v>
      </c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446613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11"/>
        <v>446613</v>
      </c>
      <c r="V34" s="33"/>
      <c r="W34" s="5">
        <f t="shared" si="3"/>
        <v>446613</v>
      </c>
      <c r="X34" s="80" t="e">
        <f>+#REF!</f>
        <v>#REF!</v>
      </c>
      <c r="Y34" s="81" t="e">
        <f t="shared" si="9"/>
        <v>#REF!</v>
      </c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928151</v>
      </c>
      <c r="L35" s="13">
        <v>439638</v>
      </c>
      <c r="M35" s="13"/>
      <c r="N35" s="13"/>
      <c r="O35" s="13"/>
      <c r="P35" s="13">
        <v>18536</v>
      </c>
      <c r="Q35" s="13"/>
      <c r="R35" s="13"/>
      <c r="S35" s="13"/>
      <c r="T35" s="13"/>
      <c r="U35" s="13">
        <f t="shared" si="11"/>
        <v>1386325</v>
      </c>
      <c r="V35" s="33"/>
      <c r="W35" s="5">
        <f t="shared" si="3"/>
        <v>1386325</v>
      </c>
      <c r="X35" s="80" t="e">
        <f>+#REF!</f>
        <v>#REF!</v>
      </c>
      <c r="Y35" s="81" t="e">
        <f t="shared" si="9"/>
        <v>#REF!</v>
      </c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>
        <v>630</v>
      </c>
      <c r="H36" s="13"/>
      <c r="I36" s="13"/>
      <c r="J36" s="13"/>
      <c r="K36" s="13">
        <v>31406</v>
      </c>
      <c r="L36" s="13"/>
      <c r="M36" s="13"/>
      <c r="N36" s="13"/>
      <c r="O36" s="13">
        <v>26442</v>
      </c>
      <c r="P36" s="13"/>
      <c r="Q36" s="13">
        <v>9122</v>
      </c>
      <c r="R36" s="13"/>
      <c r="S36" s="13">
        <v>3170</v>
      </c>
      <c r="T36" s="13"/>
      <c r="U36" s="13">
        <f t="shared" si="11"/>
        <v>70770</v>
      </c>
      <c r="V36" s="33"/>
      <c r="W36" s="5">
        <f t="shared" si="3"/>
        <v>67600</v>
      </c>
      <c r="X36" s="80" t="e">
        <f>+#REF!</f>
        <v>#REF!</v>
      </c>
      <c r="Y36" s="81" t="e">
        <f t="shared" si="9"/>
        <v>#REF!</v>
      </c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>
        <v>10660</v>
      </c>
      <c r="H37" s="13">
        <v>3580</v>
      </c>
      <c r="I37" s="13"/>
      <c r="J37" s="13"/>
      <c r="K37" s="13">
        <v>2914799</v>
      </c>
      <c r="L37" s="13"/>
      <c r="M37" s="13">
        <v>53428</v>
      </c>
      <c r="N37" s="13">
        <v>2142</v>
      </c>
      <c r="O37" s="13"/>
      <c r="P37" s="13">
        <v>381662</v>
      </c>
      <c r="Q37" s="13"/>
      <c r="R37" s="13"/>
      <c r="S37" s="13">
        <v>61350</v>
      </c>
      <c r="T37" s="13"/>
      <c r="U37" s="13">
        <f t="shared" si="11"/>
        <v>3427621</v>
      </c>
      <c r="V37" s="33"/>
      <c r="W37" s="5">
        <f t="shared" si="3"/>
        <v>3366271</v>
      </c>
      <c r="X37" s="80" t="e">
        <f>+#REF!</f>
        <v>#REF!</v>
      </c>
      <c r="Y37" s="81" t="e">
        <f t="shared" si="9"/>
        <v>#REF!</v>
      </c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16030</v>
      </c>
      <c r="G38" s="13">
        <v>49896</v>
      </c>
      <c r="H38" s="13">
        <v>51955</v>
      </c>
      <c r="I38" s="13">
        <v>60839</v>
      </c>
      <c r="J38" s="13">
        <v>49422</v>
      </c>
      <c r="K38" s="13">
        <v>121953</v>
      </c>
      <c r="L38" s="13">
        <v>17641</v>
      </c>
      <c r="M38" s="13">
        <v>27811</v>
      </c>
      <c r="N38" s="13">
        <v>19958</v>
      </c>
      <c r="O38" s="13">
        <v>48385</v>
      </c>
      <c r="P38" s="13">
        <v>123920</v>
      </c>
      <c r="Q38" s="13">
        <v>31660</v>
      </c>
      <c r="R38" s="13">
        <v>64418</v>
      </c>
      <c r="S38" s="13">
        <v>12590</v>
      </c>
      <c r="T38" s="13">
        <v>58533</v>
      </c>
      <c r="U38" s="13">
        <f t="shared" si="11"/>
        <v>755011</v>
      </c>
      <c r="V38" s="33"/>
      <c r="W38" s="5">
        <f t="shared" si="3"/>
        <v>683888</v>
      </c>
      <c r="X38" s="80" t="e">
        <f>+#REF!</f>
        <v>#REF!</v>
      </c>
      <c r="Y38" s="81" t="e">
        <f t="shared" si="9"/>
        <v>#REF!</v>
      </c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29065</v>
      </c>
      <c r="G39" s="13">
        <v>10204</v>
      </c>
      <c r="H39" s="13">
        <v>81653</v>
      </c>
      <c r="I39" s="13">
        <v>46533</v>
      </c>
      <c r="J39" s="13">
        <v>79437</v>
      </c>
      <c r="K39" s="13">
        <v>374637</v>
      </c>
      <c r="L39" s="13">
        <v>29081</v>
      </c>
      <c r="M39" s="13">
        <v>22165</v>
      </c>
      <c r="N39" s="13">
        <f>1611+19039</f>
        <v>20650</v>
      </c>
      <c r="O39" s="13">
        <v>85620</v>
      </c>
      <c r="P39" s="13">
        <v>718143</v>
      </c>
      <c r="Q39" s="13">
        <v>30670</v>
      </c>
      <c r="R39" s="13">
        <v>211410</v>
      </c>
      <c r="S39" s="13">
        <v>14160</v>
      </c>
      <c r="T39" s="13">
        <v>46746</v>
      </c>
      <c r="U39" s="13">
        <f t="shared" si="11"/>
        <v>1800174</v>
      </c>
      <c r="V39" s="33"/>
      <c r="W39" s="5">
        <f t="shared" si="3"/>
        <v>1739268</v>
      </c>
      <c r="X39" s="80" t="e">
        <f>+#REF!</f>
        <v>#REF!</v>
      </c>
      <c r="Y39" s="81" t="e">
        <f t="shared" si="9"/>
        <v>#REF!</v>
      </c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11"/>
        <v>0</v>
      </c>
      <c r="V40" s="33"/>
      <c r="W40" s="5"/>
      <c r="X40" s="33"/>
      <c r="Y40" s="75">
        <f t="shared" si="9"/>
        <v>0</v>
      </c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>
        <v>8500</v>
      </c>
      <c r="G41" s="15">
        <v>98000</v>
      </c>
      <c r="H41" s="15">
        <v>14500</v>
      </c>
      <c r="I41" s="15">
        <v>7501242</v>
      </c>
      <c r="J41" s="15">
        <v>8520124</v>
      </c>
      <c r="K41" s="15">
        <v>130932798</v>
      </c>
      <c r="L41" s="15">
        <v>62000</v>
      </c>
      <c r="M41" s="15">
        <v>74000</v>
      </c>
      <c r="N41" s="15">
        <v>115000</v>
      </c>
      <c r="O41" s="15">
        <v>21041416</v>
      </c>
      <c r="P41" s="15">
        <v>20000</v>
      </c>
      <c r="Q41" s="15">
        <v>23346337</v>
      </c>
      <c r="R41" s="15">
        <v>1239264</v>
      </c>
      <c r="S41" s="15"/>
      <c r="T41" s="15"/>
      <c r="U41" s="13">
        <f t="shared" si="11"/>
        <v>192973181</v>
      </c>
      <c r="V41" s="33"/>
      <c r="W41" s="5">
        <f t="shared" si="3"/>
        <v>192973181</v>
      </c>
      <c r="X41" s="33"/>
      <c r="Y41" s="81">
        <f t="shared" si="9"/>
        <v>192973181</v>
      </c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 aca="true" t="shared" si="12" ref="F42:P42">SUM(F43,F44,F45)</f>
        <v>33334</v>
      </c>
      <c r="G42" s="15">
        <f t="shared" si="12"/>
        <v>0</v>
      </c>
      <c r="H42" s="15">
        <f t="shared" si="12"/>
        <v>0</v>
      </c>
      <c r="I42" s="15">
        <f t="shared" si="12"/>
        <v>7205919</v>
      </c>
      <c r="J42" s="15">
        <f t="shared" si="12"/>
        <v>131504761</v>
      </c>
      <c r="K42" s="15">
        <f t="shared" si="12"/>
        <v>991797481</v>
      </c>
      <c r="L42" s="15">
        <f t="shared" si="12"/>
        <v>73116242</v>
      </c>
      <c r="M42" s="15">
        <f t="shared" si="12"/>
        <v>57087148</v>
      </c>
      <c r="N42" s="15">
        <f t="shared" si="12"/>
        <v>197049</v>
      </c>
      <c r="O42" s="15">
        <f t="shared" si="12"/>
        <v>142300803</v>
      </c>
      <c r="P42" s="15">
        <f t="shared" si="12"/>
        <v>0</v>
      </c>
      <c r="Q42" s="15">
        <f>SUM(Q43,Q44,Q45)</f>
        <v>392126119</v>
      </c>
      <c r="R42" s="15">
        <f>SUM(R43,R44,R45)</f>
        <v>5171053</v>
      </c>
      <c r="S42" s="15">
        <f>SUM(S43,S44,S45)</f>
        <v>12147</v>
      </c>
      <c r="T42" s="15">
        <f>SUM(T43,T44,T45)</f>
        <v>102250</v>
      </c>
      <c r="U42" s="62">
        <f>SUM(U43,U44,U45)</f>
        <v>1800654306</v>
      </c>
      <c r="V42" s="2"/>
      <c r="W42" s="5">
        <f t="shared" si="3"/>
        <v>1800539909</v>
      </c>
      <c r="X42" s="80" t="e">
        <f>+#REF!</f>
        <v>#REF!</v>
      </c>
      <c r="Y42" s="81" t="e">
        <f t="shared" si="9"/>
        <v>#REF!</v>
      </c>
      <c r="Z42" s="68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33334</v>
      </c>
      <c r="G43" s="13"/>
      <c r="H43" s="13"/>
      <c r="I43" s="13">
        <v>621250</v>
      </c>
      <c r="J43" s="13">
        <v>546455</v>
      </c>
      <c r="K43" s="13">
        <v>2075615</v>
      </c>
      <c r="L43" s="13">
        <v>155495</v>
      </c>
      <c r="M43" s="13">
        <v>1343219</v>
      </c>
      <c r="N43" s="13">
        <v>197049</v>
      </c>
      <c r="O43" s="13"/>
      <c r="P43" s="13"/>
      <c r="Q43" s="13"/>
      <c r="R43" s="13">
        <v>1562658</v>
      </c>
      <c r="S43" s="13"/>
      <c r="T43" s="13"/>
      <c r="U43" s="13">
        <f aca="true" t="shared" si="13" ref="U43:U49">SUM(F43:T43)</f>
        <v>6535075</v>
      </c>
      <c r="V43" s="33"/>
      <c r="W43" s="5">
        <f t="shared" si="3"/>
        <v>6535075</v>
      </c>
      <c r="X43" s="80" t="e">
        <f>+#REF!</f>
        <v>#REF!</v>
      </c>
      <c r="Y43" s="81" t="e">
        <f t="shared" si="9"/>
        <v>#REF!</v>
      </c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6584669</v>
      </c>
      <c r="J44" s="13">
        <v>130958306</v>
      </c>
      <c r="K44" s="13">
        <v>989721866</v>
      </c>
      <c r="L44" s="13">
        <v>72960747</v>
      </c>
      <c r="M44" s="13">
        <v>55743929</v>
      </c>
      <c r="N44" s="13"/>
      <c r="O44" s="13">
        <v>142300803</v>
      </c>
      <c r="P44" s="13"/>
      <c r="Q44" s="13">
        <v>392126119</v>
      </c>
      <c r="R44" s="13">
        <v>3608395</v>
      </c>
      <c r="S44" s="13">
        <v>12147</v>
      </c>
      <c r="T44" s="13">
        <v>102250</v>
      </c>
      <c r="U44" s="13">
        <f t="shared" si="13"/>
        <v>1794119231</v>
      </c>
      <c r="V44" s="33"/>
      <c r="W44" s="5">
        <f t="shared" si="3"/>
        <v>1794004834</v>
      </c>
      <c r="X44" s="80" t="e">
        <f>+#REF!</f>
        <v>#REF!</v>
      </c>
      <c r="Y44" s="81" t="e">
        <f t="shared" si="9"/>
        <v>#REF!</v>
      </c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3"/>
        <v>0</v>
      </c>
      <c r="V45" s="33"/>
      <c r="W45" s="5">
        <f t="shared" si="3"/>
        <v>0</v>
      </c>
      <c r="X45" s="33"/>
      <c r="Y45" s="75">
        <f t="shared" si="9"/>
        <v>0</v>
      </c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11918010</v>
      </c>
      <c r="L46" s="13"/>
      <c r="M46" s="13">
        <v>4337085</v>
      </c>
      <c r="N46" s="13"/>
      <c r="O46" s="13"/>
      <c r="P46" s="13"/>
      <c r="Q46" s="13"/>
      <c r="R46" s="13"/>
      <c r="S46" s="13"/>
      <c r="T46" s="13"/>
      <c r="U46" s="13">
        <f t="shared" si="13"/>
        <v>16255095</v>
      </c>
      <c r="V46" s="33"/>
      <c r="W46" s="5">
        <f t="shared" si="3"/>
        <v>16255095</v>
      </c>
      <c r="X46" s="33"/>
      <c r="Y46" s="81">
        <f t="shared" si="9"/>
        <v>16255095</v>
      </c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393501528</v>
      </c>
      <c r="R47" s="13"/>
      <c r="S47" s="13"/>
      <c r="T47" s="13"/>
      <c r="U47" s="13">
        <f t="shared" si="13"/>
        <v>393501528</v>
      </c>
      <c r="V47" s="33"/>
      <c r="W47" s="5">
        <f t="shared" si="3"/>
        <v>393501528</v>
      </c>
      <c r="X47" s="33"/>
      <c r="Y47" s="81">
        <f t="shared" si="9"/>
        <v>393501528</v>
      </c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132890</v>
      </c>
      <c r="G48" s="13">
        <v>34230</v>
      </c>
      <c r="H48" s="13">
        <v>76670</v>
      </c>
      <c r="I48" s="13">
        <v>1765463</v>
      </c>
      <c r="J48" s="13">
        <v>22887375</v>
      </c>
      <c r="K48" s="13">
        <v>79095723</v>
      </c>
      <c r="L48" s="13">
        <v>5430410</v>
      </c>
      <c r="M48" s="13">
        <v>10590248</v>
      </c>
      <c r="N48" s="13">
        <v>104573</v>
      </c>
      <c r="O48" s="13">
        <v>20275110</v>
      </c>
      <c r="P48" s="13">
        <v>1237285</v>
      </c>
      <c r="Q48" s="13">
        <v>23591208</v>
      </c>
      <c r="R48" s="13">
        <v>1937770</v>
      </c>
      <c r="S48" s="13">
        <v>45228</v>
      </c>
      <c r="T48" s="13">
        <v>1052093</v>
      </c>
      <c r="U48" s="13">
        <f t="shared" si="13"/>
        <v>168256276</v>
      </c>
      <c r="V48" s="33"/>
      <c r="W48" s="5">
        <f t="shared" si="3"/>
        <v>167158955</v>
      </c>
      <c r="X48" s="33"/>
      <c r="Y48" s="81">
        <f t="shared" si="9"/>
        <v>167158955</v>
      </c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5000</v>
      </c>
      <c r="G49" s="15">
        <v>2000</v>
      </c>
      <c r="H49" s="15">
        <v>3000</v>
      </c>
      <c r="I49" s="15">
        <v>10000</v>
      </c>
      <c r="J49" s="15">
        <v>10000</v>
      </c>
      <c r="K49" s="15">
        <v>100000</v>
      </c>
      <c r="L49" s="15">
        <v>10000</v>
      </c>
      <c r="M49" s="15">
        <v>10000</v>
      </c>
      <c r="N49" s="15">
        <v>10000</v>
      </c>
      <c r="O49" s="15">
        <v>10000</v>
      </c>
      <c r="P49" s="15">
        <v>10000</v>
      </c>
      <c r="Q49" s="15">
        <v>9999</v>
      </c>
      <c r="R49" s="15">
        <v>2680353</v>
      </c>
      <c r="S49" s="15">
        <v>5000</v>
      </c>
      <c r="T49" s="15">
        <v>10000</v>
      </c>
      <c r="U49" s="15">
        <f t="shared" si="13"/>
        <v>2885352</v>
      </c>
      <c r="V49" s="33"/>
      <c r="W49" s="5">
        <f t="shared" si="3"/>
        <v>2870352</v>
      </c>
      <c r="X49" s="33"/>
      <c r="Y49" s="81">
        <f t="shared" si="9"/>
        <v>2870352</v>
      </c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7"/>
      <c r="X50" s="7"/>
      <c r="Y50" s="76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0</v>
      </c>
      <c r="T51" s="11">
        <f>+T9-T25</f>
        <v>0</v>
      </c>
      <c r="U51" s="4">
        <f>+U9-U25</f>
        <v>0</v>
      </c>
      <c r="V51" s="4">
        <f>+V9-V25</f>
        <v>0</v>
      </c>
      <c r="W51" s="11">
        <f>+W9-W25</f>
        <v>0</v>
      </c>
      <c r="X51" s="7"/>
      <c r="Y51" s="76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7"/>
      <c r="X52" s="7"/>
      <c r="Y52" s="76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7"/>
      <c r="X53" s="7"/>
      <c r="Y53" s="76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7"/>
      <c r="X54" s="7"/>
      <c r="Y54" s="76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7"/>
      <c r="X55" s="7"/>
      <c r="Y55" s="76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7"/>
      <c r="X56" s="7"/>
      <c r="Y56" s="76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7"/>
      <c r="X57" s="7"/>
      <c r="Y57" s="76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7"/>
      <c r="X58" s="7"/>
      <c r="Y58" s="76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7"/>
      <c r="X59" s="7"/>
      <c r="Y59" s="76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7"/>
      <c r="X60" s="7"/>
      <c r="Y60" s="76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7"/>
      <c r="X61" s="7"/>
      <c r="Y61" s="76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7"/>
      <c r="X62" s="7"/>
      <c r="Y62" s="76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7"/>
      <c r="X63" s="7"/>
      <c r="Y63" s="76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7"/>
      <c r="X64" s="7"/>
      <c r="Y64" s="76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7"/>
      <c r="X65" s="7"/>
      <c r="Y65" s="76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7"/>
      <c r="X66" s="7"/>
      <c r="Y66" s="76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7"/>
      <c r="X67" s="7"/>
      <c r="Y67" s="76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7"/>
      <c r="X68" s="7"/>
      <c r="Y68" s="76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7"/>
      <c r="X69" s="7"/>
      <c r="Y69" s="76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7"/>
      <c r="X70" s="7"/>
      <c r="Y70" s="76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7"/>
      <c r="X71" s="7"/>
      <c r="Y71" s="76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7"/>
      <c r="X72" s="7"/>
      <c r="Y72" s="76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7"/>
      <c r="X73" s="7"/>
      <c r="Y73" s="76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7"/>
      <c r="X74" s="7"/>
      <c r="Y74" s="76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7"/>
      <c r="X75" s="7"/>
      <c r="Y75" s="76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7"/>
      <c r="X76" s="7"/>
      <c r="Y76" s="76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7"/>
      <c r="X77" s="7"/>
      <c r="Y77" s="76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7"/>
      <c r="X78" s="7"/>
      <c r="Y78" s="76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7"/>
      <c r="X79" s="7"/>
      <c r="Y79" s="76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7"/>
      <c r="X80" s="7"/>
      <c r="Y80" s="76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7"/>
      <c r="X81" s="7"/>
      <c r="Y81" s="76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7"/>
      <c r="X82" s="7"/>
      <c r="Y82" s="76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7"/>
      <c r="X83" s="7"/>
      <c r="Y83" s="76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7"/>
      <c r="X84" s="7"/>
      <c r="Y84" s="76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7"/>
      <c r="X85" s="7"/>
      <c r="Y85" s="76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7"/>
      <c r="X86" s="7"/>
      <c r="Y86" s="76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7"/>
      <c r="X87" s="7"/>
      <c r="Y87" s="76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7"/>
      <c r="X88" s="7"/>
      <c r="Y88" s="76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7"/>
      <c r="X89" s="7"/>
      <c r="Y89" s="76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7"/>
      <c r="X90" s="7"/>
      <c r="Y90" s="76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7"/>
      <c r="X91" s="7"/>
      <c r="Y91" s="76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7"/>
      <c r="X92" s="7"/>
      <c r="Y92" s="76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7"/>
      <c r="X93" s="7"/>
      <c r="Y93" s="76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7"/>
      <c r="X94" s="7"/>
      <c r="Y94" s="76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7"/>
      <c r="X95" s="7"/>
      <c r="Y95" s="76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7"/>
      <c r="X96" s="7"/>
      <c r="Y96" s="76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7"/>
      <c r="X97" s="7"/>
      <c r="Y97" s="76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7"/>
      <c r="X98" s="7"/>
      <c r="Y98" s="76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7"/>
      <c r="X99" s="7"/>
      <c r="Y99" s="76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7"/>
      <c r="X100" s="7"/>
      <c r="Y100" s="76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7"/>
      <c r="X101" s="7"/>
      <c r="Y101" s="76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7"/>
      <c r="X102" s="7"/>
      <c r="Y102" s="76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7"/>
      <c r="X103" s="7"/>
      <c r="Y103" s="76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7"/>
      <c r="X104" s="7"/>
      <c r="Y104" s="76"/>
      <c r="Z104" s="2"/>
      <c r="AA104" s="2"/>
      <c r="AB104" s="2"/>
      <c r="AC104" s="2"/>
      <c r="AD104" s="2"/>
      <c r="AE104" s="2"/>
      <c r="AF104" s="2"/>
      <c r="AG104" s="2"/>
      <c r="AH104" s="2"/>
    </row>
  </sheetData>
  <sheetProtection/>
  <mergeCells count="1">
    <mergeCell ref="K3:O3"/>
  </mergeCells>
  <printOptions/>
  <pageMargins left="0.2755905511811024" right="0" top="0.7086614173228347" bottom="0.35433070866141736" header="0.31496062992125984" footer="0.31496062992125984"/>
  <pageSetup fitToHeight="0" horizontalDpi="600" verticalDpi="600" orientation="landscape" paperSize="122" scale="35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11"/>
  <sheetViews>
    <sheetView zoomScale="70" zoomScaleNormal="70" zoomScalePageLayoutView="0" workbookViewId="0" topLeftCell="A1">
      <selection activeCell="L12" sqref="L1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00390625" style="17" customWidth="1"/>
    <col min="21" max="21" width="18.00390625" style="1" customWidth="1"/>
    <col min="22" max="22" width="2.50390625" style="1" hidden="1" customWidth="1"/>
    <col min="23" max="23" width="20.75390625" style="1" hidden="1" customWidth="1"/>
    <col min="24" max="24" width="9.625" style="1" hidden="1" customWidth="1"/>
    <col min="25" max="25" width="16.75390625" style="1" hidden="1" customWidth="1"/>
    <col min="26" max="26" width="17.625" style="1" hidden="1" customWidth="1"/>
    <col min="27" max="28" width="9.625" style="1" hidden="1" customWidth="1"/>
    <col min="29" max="29" width="17.75390625" style="1" hidden="1" customWidth="1"/>
    <col min="30" max="30" width="14.625" style="1" hidden="1" customWidth="1"/>
    <col min="31" max="32" width="9.625" style="1" hidden="1" customWidth="1"/>
    <col min="33" max="16384" width="9.625" style="1" customWidth="1"/>
  </cols>
  <sheetData>
    <row r="1" spans="4:18" ht="18" customHeight="1">
      <c r="D1" s="61">
        <v>1000</v>
      </c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83" t="s">
        <v>109</v>
      </c>
      <c r="L2" s="42"/>
      <c r="M2" s="42"/>
      <c r="N2" s="42"/>
      <c r="O2" s="42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5" t="s">
        <v>104</v>
      </c>
      <c r="L3" s="85"/>
      <c r="M3" s="85"/>
      <c r="N3" s="85"/>
      <c r="O3" s="85"/>
      <c r="P3" s="43"/>
      <c r="Q3" s="43"/>
      <c r="R3" s="43"/>
      <c r="S3" s="43"/>
      <c r="T3" s="43"/>
      <c r="U3" s="9"/>
    </row>
    <row r="4" spans="2:24" ht="18" customHeight="1">
      <c r="B4" s="44"/>
      <c r="S4" s="21"/>
      <c r="T4" s="21"/>
      <c r="U4" s="21"/>
      <c r="V4" s="17"/>
      <c r="W4" s="17"/>
      <c r="X4" s="17"/>
    </row>
    <row r="5" spans="2:24" ht="18" customHeight="1">
      <c r="B5" s="44"/>
      <c r="S5" s="21"/>
      <c r="T5" s="21"/>
      <c r="U5" s="21"/>
      <c r="V5" s="17"/>
      <c r="W5" s="17"/>
      <c r="X5" s="17"/>
    </row>
    <row r="6" s="17" customFormat="1" ht="18" customHeight="1">
      <c r="B6" s="36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30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  <c r="Z8" s="57" t="s">
        <v>106</v>
      </c>
      <c r="AD8" s="17">
        <v>1000</v>
      </c>
    </row>
    <row r="9" spans="1:32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7605971.062</v>
      </c>
      <c r="G9" s="55">
        <f t="shared" si="0"/>
        <v>3445097.347</v>
      </c>
      <c r="H9" s="55">
        <f t="shared" si="0"/>
        <v>9258158.686</v>
      </c>
      <c r="I9" s="55">
        <f t="shared" si="0"/>
        <v>21500293.768</v>
      </c>
      <c r="J9" s="55">
        <f t="shared" si="0"/>
        <v>175562494.30200002</v>
      </c>
      <c r="K9" s="55">
        <f t="shared" si="0"/>
        <v>1117485125.614</v>
      </c>
      <c r="L9" s="55">
        <f t="shared" si="0"/>
        <v>86751595.851</v>
      </c>
      <c r="M9" s="55">
        <f t="shared" si="0"/>
        <v>78823954.04699999</v>
      </c>
      <c r="N9" s="55">
        <f t="shared" si="0"/>
        <v>7842892.992999997</v>
      </c>
      <c r="O9" s="55">
        <f t="shared" si="0"/>
        <v>161644151.301</v>
      </c>
      <c r="P9" s="55">
        <f t="shared" si="0"/>
        <v>24591593.465</v>
      </c>
      <c r="Q9" s="55">
        <f>SUM(Q11,Q12,Q13,Q14,Q19,Q20,Q21,Q22,Q23,Q24,Q10)</f>
        <v>863903262.2689999</v>
      </c>
      <c r="R9" s="55">
        <f t="shared" si="0"/>
        <v>25047842.077999998</v>
      </c>
      <c r="S9" s="55">
        <f t="shared" si="0"/>
        <v>2256473</v>
      </c>
      <c r="T9" s="55">
        <f t="shared" si="0"/>
        <v>12903961</v>
      </c>
      <c r="U9" s="55">
        <f>SUM(U11,U12,U13,U14,U19,U20,U21,U22,U24,U10,U23)</f>
        <v>2598622866.783</v>
      </c>
      <c r="V9" s="56"/>
      <c r="W9" s="56">
        <f>SUM(W11,W10,W12,W13,W14,W19,W20,W21,W22,W24,W23)</f>
        <v>2583462432.783</v>
      </c>
      <c r="X9" s="57"/>
      <c r="Y9" s="56" t="e">
        <f>SUM(Y11,Y10,Y12,Y13,Y14,Y19,Y20,Y21,Y22,Y24,Y23)</f>
        <v>#REF!</v>
      </c>
      <c r="Z9" s="33" t="e">
        <f aca="true" t="shared" si="1" ref="Z9:Z49">+W9+Y9</f>
        <v>#REF!</v>
      </c>
      <c r="AA9" s="57"/>
      <c r="AB9" s="57"/>
      <c r="AC9" s="57" t="e">
        <f>+(U9-S9-T9)+#REF!</f>
        <v>#REF!</v>
      </c>
      <c r="AD9" s="57"/>
      <c r="AE9" s="57"/>
      <c r="AF9" s="57"/>
    </row>
    <row r="10" spans="1:32" s="19" customFormat="1" ht="22.5" customHeight="1">
      <c r="A10" s="32"/>
      <c r="B10" s="30" t="s">
        <v>37</v>
      </c>
      <c r="D10" s="31" t="s">
        <v>14</v>
      </c>
      <c r="F10" s="13">
        <f>'EJEC NO IMPRIMIR'!F10/'EJEC REGULAR'!$D$1</f>
        <v>0</v>
      </c>
      <c r="G10" s="13">
        <f>'EJEC NO IMPRIMIR'!G10/'EJEC REGULAR'!$D$1</f>
        <v>0</v>
      </c>
      <c r="H10" s="13">
        <f>'EJEC NO IMPRIMIR'!H10/'EJEC REGULAR'!$D$1</f>
        <v>0</v>
      </c>
      <c r="I10" s="13">
        <f>'EJEC NO IMPRIMIR'!I10/'EJEC REGULAR'!$D$1</f>
        <v>72688.333</v>
      </c>
      <c r="J10" s="13">
        <f>'EJEC NO IMPRIMIR'!J10/'EJEC REGULAR'!$D$1</f>
        <v>0</v>
      </c>
      <c r="K10" s="13">
        <f>'EJEC NO IMPRIMIR'!K10/'EJEC REGULAR'!$D$1</f>
        <v>0</v>
      </c>
      <c r="L10" s="13">
        <f>'EJEC NO IMPRIMIR'!L10/'EJEC REGULAR'!$D$1</f>
        <v>0</v>
      </c>
      <c r="M10" s="13">
        <f>'EJEC NO IMPRIMIR'!M10/'EJEC REGULAR'!$D$1</f>
        <v>0</v>
      </c>
      <c r="N10" s="13">
        <f>'EJEC NO IMPRIMIR'!N10/'EJEC REGULAR'!$D$1</f>
        <v>0</v>
      </c>
      <c r="O10" s="13">
        <f>'EJEC NO IMPRIMIR'!O10/'EJEC REGULAR'!$D$1</f>
        <v>0</v>
      </c>
      <c r="P10" s="13">
        <f>'EJEC NO IMPRIMIR'!P10/'EJEC REGULAR'!$D$1</f>
        <v>0</v>
      </c>
      <c r="Q10" s="13">
        <f>'EJEC NO IMPRIMIR'!Q10/'EJEC REGULAR'!$D$1</f>
        <v>0</v>
      </c>
      <c r="R10" s="13">
        <f>'EJEC NO IMPRIMIR'!R10/'EJEC REGULAR'!$D$1</f>
        <v>0</v>
      </c>
      <c r="S10" s="13">
        <f>'EJEC NO IMPRIMIR'!S10/'EJEC REGULAR'!$D$1</f>
        <v>455147</v>
      </c>
      <c r="T10" s="13">
        <f>'EJEC NO IMPRIMIR'!T10/'EJEC REGULAR'!$D$1</f>
        <v>0</v>
      </c>
      <c r="U10" s="13">
        <f>SUM(F10:T10)</f>
        <v>527835.333</v>
      </c>
      <c r="V10" s="33"/>
      <c r="W10" s="5">
        <f>+U10-T10-S10</f>
        <v>72688.33299999998</v>
      </c>
      <c r="X10" s="33"/>
      <c r="Y10" s="33"/>
      <c r="Z10" s="82">
        <f>+W10+Y10</f>
        <v>72688.33299999998</v>
      </c>
      <c r="AA10" s="33"/>
      <c r="AB10" s="33"/>
      <c r="AC10" s="33"/>
      <c r="AD10" s="33"/>
      <c r="AE10" s="33"/>
      <c r="AF10" s="33"/>
    </row>
    <row r="11" spans="1:32" s="19" customFormat="1" ht="22.5" customHeight="1">
      <c r="A11" s="32"/>
      <c r="B11" s="30" t="s">
        <v>21</v>
      </c>
      <c r="D11" s="31" t="s">
        <v>22</v>
      </c>
      <c r="F11" s="13">
        <f>'EJEC NO IMPRIMIR'!F11/'EJEC REGULAR'!$D$1</f>
        <v>1601.242</v>
      </c>
      <c r="G11" s="13">
        <f>'EJEC NO IMPRIMIR'!G11/'EJEC REGULAR'!$D$1</f>
        <v>770.556</v>
      </c>
      <c r="H11" s="13">
        <f>'EJEC NO IMPRIMIR'!H11/'EJEC REGULAR'!$D$1</f>
        <v>8595.733</v>
      </c>
      <c r="I11" s="13">
        <f>'EJEC NO IMPRIMIR'!I11/'EJEC REGULAR'!$D$1</f>
        <v>23149.564</v>
      </c>
      <c r="J11" s="13">
        <f>'EJEC NO IMPRIMIR'!J11/'EJEC REGULAR'!$D$1</f>
        <v>13034.105</v>
      </c>
      <c r="K11" s="13">
        <f>'EJEC NO IMPRIMIR'!K11/'EJEC REGULAR'!$D$1</f>
        <v>131409.164</v>
      </c>
      <c r="L11" s="13">
        <f>'EJEC NO IMPRIMIR'!L11/'EJEC REGULAR'!$D$1</f>
        <v>7258.276</v>
      </c>
      <c r="M11" s="13">
        <f>'EJEC NO IMPRIMIR'!M11/'EJEC REGULAR'!$D$1</f>
        <v>5891.988</v>
      </c>
      <c r="N11" s="13">
        <f>'EJEC NO IMPRIMIR'!N11/'EJEC REGULAR'!$D$1</f>
        <v>2255.818</v>
      </c>
      <c r="O11" s="13">
        <f>'EJEC NO IMPRIMIR'!O11/'EJEC REGULAR'!$D$1</f>
        <v>1406.83</v>
      </c>
      <c r="P11" s="13">
        <f>'EJEC NO IMPRIMIR'!P11/'EJEC REGULAR'!$D$1</f>
        <v>16709.27</v>
      </c>
      <c r="Q11" s="13">
        <f>'EJEC NO IMPRIMIR'!Q11/'EJEC REGULAR'!$D$1</f>
        <v>0</v>
      </c>
      <c r="R11" s="13">
        <f>'EJEC NO IMPRIMIR'!R11/'EJEC REGULAR'!$D$1</f>
        <v>4511.415</v>
      </c>
      <c r="S11" s="13">
        <f>'EJEC NO IMPRIMIR'!S11/'EJEC REGULAR'!$D$1</f>
        <v>2514</v>
      </c>
      <c r="T11" s="13">
        <f>'EJEC NO IMPRIMIR'!T11/'EJEC REGULAR'!$D$1</f>
        <v>0</v>
      </c>
      <c r="U11" s="13">
        <f>SUM(F11:T11)</f>
        <v>219107.961</v>
      </c>
      <c r="V11" s="33"/>
      <c r="W11" s="5">
        <f>+U11-T11-S11</f>
        <v>216593.961</v>
      </c>
      <c r="X11" s="33"/>
      <c r="Y11" s="33"/>
      <c r="Z11" s="82">
        <f t="shared" si="1"/>
        <v>216593.961</v>
      </c>
      <c r="AA11" s="33"/>
      <c r="AB11" s="33"/>
      <c r="AC11" s="33">
        <v>128095636</v>
      </c>
      <c r="AD11" s="33">
        <f>+AC11/$AD$8</f>
        <v>128095.636</v>
      </c>
      <c r="AE11" s="33">
        <f>+Z11-AD11</f>
        <v>88498.32500000001</v>
      </c>
      <c r="AF11" s="33"/>
    </row>
    <row r="12" spans="1:32" s="19" customFormat="1" ht="22.5" customHeight="1">
      <c r="A12" s="32"/>
      <c r="B12" s="30" t="s">
        <v>23</v>
      </c>
      <c r="D12" s="31" t="s">
        <v>24</v>
      </c>
      <c r="F12" s="13">
        <f>'EJEC NO IMPRIMIR'!F12/'EJEC REGULAR'!$D$1</f>
        <v>0</v>
      </c>
      <c r="G12" s="13">
        <f>'EJEC NO IMPRIMIR'!G12/'EJEC REGULAR'!$D$1</f>
        <v>0</v>
      </c>
      <c r="H12" s="13">
        <f>'EJEC NO IMPRIMIR'!H12/'EJEC REGULAR'!$D$1</f>
        <v>0</v>
      </c>
      <c r="I12" s="13">
        <f>'EJEC NO IMPRIMIR'!I12/'EJEC REGULAR'!$D$1</f>
        <v>110</v>
      </c>
      <c r="J12" s="13">
        <f>'EJEC NO IMPRIMIR'!J12/'EJEC REGULAR'!$D$1</f>
        <v>2099479.113</v>
      </c>
      <c r="K12" s="13">
        <f>'EJEC NO IMPRIMIR'!K12/'EJEC REGULAR'!$D$1</f>
        <v>8693250.521</v>
      </c>
      <c r="L12" s="13">
        <f>'EJEC NO IMPRIMIR'!L12/'EJEC REGULAR'!$D$1</f>
        <v>0</v>
      </c>
      <c r="M12" s="13">
        <f>'EJEC NO IMPRIMIR'!M12/'EJEC REGULAR'!$D$1</f>
        <v>0</v>
      </c>
      <c r="N12" s="13">
        <f>'EJEC NO IMPRIMIR'!N12/'EJEC REGULAR'!$D$1</f>
        <v>0</v>
      </c>
      <c r="O12" s="13">
        <f>'EJEC NO IMPRIMIR'!O12/'EJEC REGULAR'!$D$1</f>
        <v>0</v>
      </c>
      <c r="P12" s="13">
        <f>'EJEC NO IMPRIMIR'!P12/'EJEC REGULAR'!$D$1</f>
        <v>0</v>
      </c>
      <c r="Q12" s="13">
        <f>'EJEC NO IMPRIMIR'!Q12/'EJEC REGULAR'!$D$1</f>
        <v>20827189.939</v>
      </c>
      <c r="R12" s="13">
        <f>'EJEC NO IMPRIMIR'!R12/'EJEC REGULAR'!$D$1</f>
        <v>2633.114</v>
      </c>
      <c r="S12" s="13">
        <f>'EJEC NO IMPRIMIR'!S12/'EJEC REGULAR'!$D$1</f>
        <v>280868</v>
      </c>
      <c r="T12" s="13">
        <f>'EJEC NO IMPRIMIR'!T12/'EJEC REGULAR'!$D$1</f>
        <v>0</v>
      </c>
      <c r="U12" s="13">
        <f>SUM(F12:T12)</f>
        <v>31903530.687</v>
      </c>
      <c r="V12" s="33"/>
      <c r="W12" s="5">
        <f>+U12-T12-S12</f>
        <v>31622662.687</v>
      </c>
      <c r="X12" s="33"/>
      <c r="Y12" s="33"/>
      <c r="Z12" s="82">
        <f t="shared" si="1"/>
        <v>31622662.687</v>
      </c>
      <c r="AA12" s="33"/>
      <c r="AB12" s="33"/>
      <c r="AC12" s="33">
        <v>23144149493</v>
      </c>
      <c r="AD12" s="33">
        <f aca="true" t="shared" si="2" ref="AD12:AD48">+AC12/$AD$8</f>
        <v>23144149.493</v>
      </c>
      <c r="AE12" s="33">
        <f aca="true" t="shared" si="3" ref="AE12:AE24">+Z12-AD12</f>
        <v>8478513.193999998</v>
      </c>
      <c r="AF12" s="33"/>
    </row>
    <row r="13" spans="1:32" s="19" customFormat="1" ht="22.5" customHeight="1">
      <c r="A13" s="32"/>
      <c r="B13" s="30" t="s">
        <v>25</v>
      </c>
      <c r="D13" s="31" t="s">
        <v>26</v>
      </c>
      <c r="F13" s="13">
        <f>'EJEC NO IMPRIMIR'!F13/'EJEC REGULAR'!$D$1</f>
        <v>283906.347</v>
      </c>
      <c r="G13" s="13">
        <f>'EJEC NO IMPRIMIR'!G13/'EJEC REGULAR'!$D$1</f>
        <v>144097.887</v>
      </c>
      <c r="H13" s="13">
        <f>'EJEC NO IMPRIMIR'!H13/'EJEC REGULAR'!$D$1</f>
        <v>695533.064</v>
      </c>
      <c r="I13" s="13">
        <f>'EJEC NO IMPRIMIR'!I13/'EJEC REGULAR'!$D$1</f>
        <v>492572.186</v>
      </c>
      <c r="J13" s="13">
        <f>'EJEC NO IMPRIMIR'!J13/'EJEC REGULAR'!$D$1</f>
        <v>956633.861</v>
      </c>
      <c r="K13" s="13">
        <f>'EJEC NO IMPRIMIR'!K13/'EJEC REGULAR'!$D$1</f>
        <v>10195349.933</v>
      </c>
      <c r="L13" s="13">
        <f>'EJEC NO IMPRIMIR'!L13/'EJEC REGULAR'!$D$1</f>
        <v>663547.862</v>
      </c>
      <c r="M13" s="13">
        <f>'EJEC NO IMPRIMIR'!M13/'EJEC REGULAR'!$D$1</f>
        <v>393233.916</v>
      </c>
      <c r="N13" s="13">
        <f>'EJEC NO IMPRIMIR'!N13/'EJEC REGULAR'!$D$1</f>
        <v>138733.266</v>
      </c>
      <c r="O13" s="13">
        <f>'EJEC NO IMPRIMIR'!O13/'EJEC REGULAR'!$D$1</f>
        <v>496030.316</v>
      </c>
      <c r="P13" s="13">
        <f>'EJEC NO IMPRIMIR'!P13/'EJEC REGULAR'!$D$1</f>
        <v>901623.389</v>
      </c>
      <c r="Q13" s="13">
        <f>'EJEC NO IMPRIMIR'!Q13/'EJEC REGULAR'!$D$1</f>
        <v>54185806.58</v>
      </c>
      <c r="R13" s="13">
        <f>'EJEC NO IMPRIMIR'!R13/'EJEC REGULAR'!$D$1</f>
        <v>527948.875</v>
      </c>
      <c r="S13" s="13">
        <f>'EJEC NO IMPRIMIR'!S13/'EJEC REGULAR'!$D$1</f>
        <v>55514</v>
      </c>
      <c r="T13" s="13">
        <f>'EJEC NO IMPRIMIR'!T13/'EJEC REGULAR'!$D$1</f>
        <v>195930</v>
      </c>
      <c r="U13" s="13">
        <f>SUM(F13:T13)</f>
        <v>70326461.482</v>
      </c>
      <c r="V13" s="33"/>
      <c r="W13" s="5">
        <f aca="true" t="shared" si="4" ref="W13:W49">+U13-T13-S13</f>
        <v>70075017.482</v>
      </c>
      <c r="X13" s="33"/>
      <c r="Y13" s="72" t="e">
        <f>+#REF!</f>
        <v>#REF!</v>
      </c>
      <c r="Z13" s="82" t="e">
        <f t="shared" si="1"/>
        <v>#REF!</v>
      </c>
      <c r="AA13" s="33"/>
      <c r="AB13" s="33"/>
      <c r="AC13" s="33">
        <v>33381115545</v>
      </c>
      <c r="AD13" s="33">
        <f t="shared" si="2"/>
        <v>33381115.545</v>
      </c>
      <c r="AE13" s="33" t="e">
        <f t="shared" si="3"/>
        <v>#REF!</v>
      </c>
      <c r="AF13" s="33"/>
    </row>
    <row r="14" spans="1:32" s="19" customFormat="1" ht="22.5" customHeight="1">
      <c r="A14" s="32"/>
      <c r="B14" s="30" t="s">
        <v>44</v>
      </c>
      <c r="D14" s="31" t="s">
        <v>2</v>
      </c>
      <c r="F14" s="13">
        <f>'EJEC NO IMPRIMIR'!F14/'EJEC REGULAR'!$D$1</f>
        <v>7026998</v>
      </c>
      <c r="G14" s="13">
        <f>'EJEC NO IMPRIMIR'!G14/'EJEC REGULAR'!$D$1</f>
        <v>3351491</v>
      </c>
      <c r="H14" s="13">
        <f>'EJEC NO IMPRIMIR'!H14/'EJEC REGULAR'!$D$1</f>
        <v>8874045</v>
      </c>
      <c r="I14" s="13">
        <f>'EJEC NO IMPRIMIR'!I14/'EJEC REGULAR'!$D$1</f>
        <v>18066369</v>
      </c>
      <c r="J14" s="13">
        <f>'EJEC NO IMPRIMIR'!J14/'EJEC REGULAR'!$D$1</f>
        <v>170783926</v>
      </c>
      <c r="K14" s="13">
        <f>'EJEC NO IMPRIMIR'!K14/'EJEC REGULAR'!$D$1</f>
        <v>1035163552</v>
      </c>
      <c r="L14" s="13">
        <f>'EJEC NO IMPRIMIR'!L14/'EJEC REGULAR'!$D$1</f>
        <v>87644300</v>
      </c>
      <c r="M14" s="13">
        <f>'EJEC NO IMPRIMIR'!M14/'EJEC REGULAR'!$D$1</f>
        <v>74161100</v>
      </c>
      <c r="N14" s="13">
        <f>'EJEC NO IMPRIMIR'!N14/'EJEC REGULAR'!$D$1</f>
        <v>24381166</v>
      </c>
      <c r="O14" s="13">
        <f>'EJEC NO IMPRIMIR'!O14/'EJEC REGULAR'!$D$1</f>
        <v>168905230</v>
      </c>
      <c r="P14" s="13">
        <f>'EJEC NO IMPRIMIR'!P14/'EJEC REGULAR'!$D$1</f>
        <v>22948379.227</v>
      </c>
      <c r="Q14" s="13">
        <f>'EJEC NO IMPRIMIR'!Q14/'EJEC REGULAR'!$D$1</f>
        <v>279237740</v>
      </c>
      <c r="R14" s="13">
        <f>'EJEC NO IMPRIMIR'!R14/'EJEC REGULAR'!$D$1</f>
        <v>26996117</v>
      </c>
      <c r="S14" s="13">
        <f>'EJEC NO IMPRIMIR'!S14/'EJEC REGULAR'!$D$1</f>
        <v>1250104</v>
      </c>
      <c r="T14" s="13">
        <f>'EJEC NO IMPRIMIR'!T14/'EJEC REGULAR'!$D$1</f>
        <v>12708031</v>
      </c>
      <c r="U14" s="13">
        <f>SUM(U15,U18)</f>
        <v>1941498548.227</v>
      </c>
      <c r="V14" s="33"/>
      <c r="W14" s="5">
        <f>+U14-T14-S14</f>
        <v>1927540413.227</v>
      </c>
      <c r="X14" s="33"/>
      <c r="Y14" s="33"/>
      <c r="Z14" s="82">
        <f t="shared" si="1"/>
        <v>1927540413.227</v>
      </c>
      <c r="AA14" s="33"/>
      <c r="AB14" s="33"/>
      <c r="AD14" s="33">
        <f t="shared" si="2"/>
        <v>0</v>
      </c>
      <c r="AE14" s="33">
        <f t="shared" si="3"/>
        <v>1927540413.227</v>
      </c>
      <c r="AF14" s="33"/>
    </row>
    <row r="15" spans="1:32" s="19" customFormat="1" ht="22.5" customHeight="1">
      <c r="A15" s="32"/>
      <c r="B15" s="30" t="s">
        <v>20</v>
      </c>
      <c r="D15" s="31" t="s">
        <v>45</v>
      </c>
      <c r="F15" s="13">
        <f>'EJEC NO IMPRIMIR'!F15/'EJEC REGULAR'!$D$1</f>
        <v>7026998</v>
      </c>
      <c r="G15" s="13">
        <f>'EJEC NO IMPRIMIR'!G15/'EJEC REGULAR'!$D$1</f>
        <v>3351491</v>
      </c>
      <c r="H15" s="13">
        <f>'EJEC NO IMPRIMIR'!H15/'EJEC REGULAR'!$D$1</f>
        <v>8874045</v>
      </c>
      <c r="I15" s="13">
        <f>'EJEC NO IMPRIMIR'!I15/'EJEC REGULAR'!$D$1</f>
        <v>18066369</v>
      </c>
      <c r="J15" s="13">
        <f>'EJEC NO IMPRIMIR'!J15/'EJEC REGULAR'!$D$1</f>
        <v>170783926</v>
      </c>
      <c r="K15" s="13">
        <f>'EJEC NO IMPRIMIR'!K15/'EJEC REGULAR'!$D$1</f>
        <v>1035163552</v>
      </c>
      <c r="L15" s="13">
        <f>'EJEC NO IMPRIMIR'!L15/'EJEC REGULAR'!$D$1</f>
        <v>87644300</v>
      </c>
      <c r="M15" s="13">
        <f>'EJEC NO IMPRIMIR'!M15/'EJEC REGULAR'!$D$1</f>
        <v>74161100</v>
      </c>
      <c r="N15" s="13">
        <f>'EJEC NO IMPRIMIR'!N15/'EJEC REGULAR'!$D$1</f>
        <v>24381166</v>
      </c>
      <c r="O15" s="13">
        <f>'EJEC NO IMPRIMIR'!O15/'EJEC REGULAR'!$D$1</f>
        <v>168905230</v>
      </c>
      <c r="P15" s="13">
        <f>'EJEC NO IMPRIMIR'!P15/'EJEC REGULAR'!$D$1</f>
        <v>22252674</v>
      </c>
      <c r="Q15" s="13">
        <f>'EJEC NO IMPRIMIR'!Q15/'EJEC REGULAR'!$D$1</f>
        <v>279237740</v>
      </c>
      <c r="R15" s="13">
        <f>'EJEC NO IMPRIMIR'!R15/'EJEC REGULAR'!$D$1</f>
        <v>26996117</v>
      </c>
      <c r="S15" s="13">
        <f>'EJEC NO IMPRIMIR'!S15/'EJEC REGULAR'!$D$1</f>
        <v>1250104</v>
      </c>
      <c r="T15" s="13">
        <f>'EJEC NO IMPRIMIR'!T15/'EJEC REGULAR'!$D$1</f>
        <v>12708031</v>
      </c>
      <c r="U15" s="13">
        <f>SUM(U16:U17)</f>
        <v>1940802843</v>
      </c>
      <c r="V15" s="33"/>
      <c r="W15" s="5">
        <f t="shared" si="4"/>
        <v>1926844708</v>
      </c>
      <c r="X15" s="33"/>
      <c r="Y15" s="33"/>
      <c r="Z15" s="82">
        <f t="shared" si="1"/>
        <v>1926844708</v>
      </c>
      <c r="AA15" s="33"/>
      <c r="AB15" s="33"/>
      <c r="AD15" s="33">
        <f t="shared" si="2"/>
        <v>0</v>
      </c>
      <c r="AE15" s="33">
        <f t="shared" si="3"/>
        <v>1926844708</v>
      </c>
      <c r="AF15" s="33"/>
    </row>
    <row r="16" spans="1:32" s="19" customFormat="1" ht="22.5" customHeight="1">
      <c r="A16" s="32"/>
      <c r="B16" s="30"/>
      <c r="D16" s="31" t="s">
        <v>3</v>
      </c>
      <c r="F16" s="13">
        <f>'EJEC NO IMPRIMIR'!F16/'EJEC REGULAR'!$D$1</f>
        <v>6278388</v>
      </c>
      <c r="G16" s="13">
        <f>'EJEC NO IMPRIMIR'!G16/'EJEC REGULAR'!$D$1</f>
        <v>2945514</v>
      </c>
      <c r="H16" s="13">
        <f>'EJEC NO IMPRIMIR'!H16/'EJEC REGULAR'!$D$1</f>
        <v>8136707</v>
      </c>
      <c r="I16" s="13">
        <f>'EJEC NO IMPRIMIR'!I16/'EJEC REGULAR'!$D$1</f>
        <v>10995780</v>
      </c>
      <c r="J16" s="13">
        <f>'EJEC NO IMPRIMIR'!J16/'EJEC REGULAR'!$D$1</f>
        <v>16485687</v>
      </c>
      <c r="K16" s="13">
        <f>'EJEC NO IMPRIMIR'!K16/'EJEC REGULAR'!$D$1</f>
        <v>109065926</v>
      </c>
      <c r="L16" s="13">
        <f>'EJEC NO IMPRIMIR'!L16/'EJEC REGULAR'!$D$1</f>
        <v>8048774</v>
      </c>
      <c r="M16" s="13">
        <f>'EJEC NO IMPRIMIR'!M16/'EJEC REGULAR'!$D$1</f>
        <v>6015083</v>
      </c>
      <c r="N16" s="13">
        <f>'EJEC NO IMPRIMIR'!N16/'EJEC REGULAR'!$D$1</f>
        <v>2262726</v>
      </c>
      <c r="O16" s="13">
        <f>'EJEC NO IMPRIMIR'!O16/'EJEC REGULAR'!$D$1</f>
        <v>5501952</v>
      </c>
      <c r="P16" s="13">
        <f>'EJEC NO IMPRIMIR'!P16/'EJEC REGULAR'!$D$1</f>
        <v>16731020</v>
      </c>
      <c r="Q16" s="13">
        <f>'EJEC NO IMPRIMIR'!Q16/'EJEC REGULAR'!$D$1</f>
        <v>12239953</v>
      </c>
      <c r="R16" s="13">
        <f>'EJEC NO IMPRIMIR'!R16/'EJEC REGULAR'!$D$1</f>
        <v>14828914</v>
      </c>
      <c r="S16" s="13">
        <f>'EJEC NO IMPRIMIR'!S16/'EJEC REGULAR'!$D$1</f>
        <v>1159778</v>
      </c>
      <c r="T16" s="13">
        <f>'EJEC NO IMPRIMIR'!T16/'EJEC REGULAR'!$D$1</f>
        <v>7800468</v>
      </c>
      <c r="U16" s="13">
        <f aca="true" t="shared" si="5" ref="U16:U24">SUM(F16:T16)</f>
        <v>228496670</v>
      </c>
      <c r="V16" s="33"/>
      <c r="W16" s="5">
        <f t="shared" si="4"/>
        <v>219536424</v>
      </c>
      <c r="X16" s="33"/>
      <c r="Y16" s="33"/>
      <c r="Z16" s="82">
        <f t="shared" si="1"/>
        <v>219536424</v>
      </c>
      <c r="AA16" s="33"/>
      <c r="AB16" s="33"/>
      <c r="AC16" s="33">
        <v>122660085000</v>
      </c>
      <c r="AD16" s="33">
        <f t="shared" si="2"/>
        <v>122660085</v>
      </c>
      <c r="AE16" s="33">
        <f t="shared" si="3"/>
        <v>96876339</v>
      </c>
      <c r="AF16" s="33"/>
    </row>
    <row r="17" spans="1:32" s="19" customFormat="1" ht="22.5" customHeight="1">
      <c r="A17" s="32"/>
      <c r="B17" s="30"/>
      <c r="D17" s="31" t="s">
        <v>48</v>
      </c>
      <c r="F17" s="13">
        <f>'EJEC NO IMPRIMIR'!F17/'EJEC REGULAR'!$D$1</f>
        <v>748610</v>
      </c>
      <c r="G17" s="13">
        <f>'EJEC NO IMPRIMIR'!G17/'EJEC REGULAR'!$D$1</f>
        <v>405977</v>
      </c>
      <c r="H17" s="13">
        <f>'EJEC NO IMPRIMIR'!H17/'EJEC REGULAR'!$D$1</f>
        <v>737338</v>
      </c>
      <c r="I17" s="13">
        <f>'EJEC NO IMPRIMIR'!I17/'EJEC REGULAR'!$D$1</f>
        <v>7070589</v>
      </c>
      <c r="J17" s="13">
        <f>'EJEC NO IMPRIMIR'!J17/'EJEC REGULAR'!$D$1</f>
        <v>154298239</v>
      </c>
      <c r="K17" s="13">
        <f>'EJEC NO IMPRIMIR'!K17/'EJEC REGULAR'!$D$1</f>
        <v>926097626</v>
      </c>
      <c r="L17" s="13">
        <f>'EJEC NO IMPRIMIR'!L17/'EJEC REGULAR'!$D$1</f>
        <v>79595526</v>
      </c>
      <c r="M17" s="13">
        <f>'EJEC NO IMPRIMIR'!M17/'EJEC REGULAR'!$D$1</f>
        <v>68146017</v>
      </c>
      <c r="N17" s="13">
        <f>'EJEC NO IMPRIMIR'!N17/'EJEC REGULAR'!$D$1</f>
        <v>22118440</v>
      </c>
      <c r="O17" s="13">
        <f>'EJEC NO IMPRIMIR'!O17/'EJEC REGULAR'!$D$1</f>
        <v>163403278</v>
      </c>
      <c r="P17" s="13">
        <f>'EJEC NO IMPRIMIR'!P17/'EJEC REGULAR'!$D$1</f>
        <v>5521654</v>
      </c>
      <c r="Q17" s="13">
        <f>'EJEC NO IMPRIMIR'!Q17/'EJEC REGULAR'!$D$1</f>
        <v>266997787</v>
      </c>
      <c r="R17" s="13">
        <f>'EJEC NO IMPRIMIR'!R17/'EJEC REGULAR'!$D$1</f>
        <v>12167203</v>
      </c>
      <c r="S17" s="13">
        <f>'EJEC NO IMPRIMIR'!S17/'EJEC REGULAR'!$D$1</f>
        <v>90326</v>
      </c>
      <c r="T17" s="13">
        <f>'EJEC NO IMPRIMIR'!T17/'EJEC REGULAR'!$D$1</f>
        <v>4907563</v>
      </c>
      <c r="U17" s="13">
        <f t="shared" si="5"/>
        <v>1712306173</v>
      </c>
      <c r="V17" s="33"/>
      <c r="W17" s="5">
        <f t="shared" si="4"/>
        <v>1707308284</v>
      </c>
      <c r="X17" s="33"/>
      <c r="Y17" s="33"/>
      <c r="Z17" s="82">
        <f t="shared" si="1"/>
        <v>1707308284</v>
      </c>
      <c r="AA17" s="33"/>
      <c r="AB17" s="79"/>
      <c r="AC17" s="79">
        <v>809032850000</v>
      </c>
      <c r="AD17" s="79">
        <f t="shared" si="2"/>
        <v>809032850</v>
      </c>
      <c r="AE17" s="79">
        <f t="shared" si="3"/>
        <v>898275434</v>
      </c>
      <c r="AF17" s="79"/>
    </row>
    <row r="18" spans="1:32" s="19" customFormat="1" ht="22.5" customHeight="1">
      <c r="A18" s="32"/>
      <c r="B18" s="30" t="s">
        <v>31</v>
      </c>
      <c r="D18" s="31" t="s">
        <v>46</v>
      </c>
      <c r="F18" s="13">
        <f>'EJEC NO IMPRIMIR'!F18/'EJEC REGULAR'!$D$1</f>
        <v>0</v>
      </c>
      <c r="G18" s="13">
        <f>'EJEC NO IMPRIMIR'!G18/'EJEC REGULAR'!$D$1</f>
        <v>0</v>
      </c>
      <c r="H18" s="13">
        <f>'EJEC NO IMPRIMIR'!H18/'EJEC REGULAR'!$D$1</f>
        <v>0</v>
      </c>
      <c r="I18" s="13">
        <f>'EJEC NO IMPRIMIR'!I18/'EJEC REGULAR'!$D$1</f>
        <v>0</v>
      </c>
      <c r="J18" s="13">
        <f>'EJEC NO IMPRIMIR'!J18/'EJEC REGULAR'!$D$1</f>
        <v>0</v>
      </c>
      <c r="K18" s="13">
        <f>'EJEC NO IMPRIMIR'!K18/'EJEC REGULAR'!$D$1</f>
        <v>0</v>
      </c>
      <c r="L18" s="13">
        <f>'EJEC NO IMPRIMIR'!L18/'EJEC REGULAR'!$D$1</f>
        <v>0</v>
      </c>
      <c r="M18" s="13">
        <f>'EJEC NO IMPRIMIR'!M18/'EJEC REGULAR'!$D$1</f>
        <v>0</v>
      </c>
      <c r="N18" s="13">
        <f>'EJEC NO IMPRIMIR'!N18/'EJEC REGULAR'!$D$1</f>
        <v>0</v>
      </c>
      <c r="O18" s="13">
        <f>'EJEC NO IMPRIMIR'!O18/'EJEC REGULAR'!$D$1</f>
        <v>0</v>
      </c>
      <c r="P18" s="13">
        <f>'EJEC NO IMPRIMIR'!P18/'EJEC REGULAR'!$D$1</f>
        <v>695705.227</v>
      </c>
      <c r="Q18" s="13">
        <f>'EJEC NO IMPRIMIR'!Q18/'EJEC REGULAR'!$D$1</f>
        <v>0</v>
      </c>
      <c r="R18" s="13">
        <f>'EJEC NO IMPRIMIR'!R18/'EJEC REGULAR'!$D$1</f>
        <v>0</v>
      </c>
      <c r="S18" s="13">
        <f>'EJEC NO IMPRIMIR'!S18/'EJEC REGULAR'!$D$1</f>
        <v>0</v>
      </c>
      <c r="T18" s="13">
        <f>'EJEC NO IMPRIMIR'!T18/'EJEC REGULAR'!$D$1</f>
        <v>0</v>
      </c>
      <c r="U18" s="13">
        <f t="shared" si="5"/>
        <v>695705.227</v>
      </c>
      <c r="V18" s="33"/>
      <c r="W18" s="5">
        <f t="shared" si="4"/>
        <v>695705.227</v>
      </c>
      <c r="X18" s="33"/>
      <c r="Y18" s="33"/>
      <c r="Z18" s="82">
        <f t="shared" si="1"/>
        <v>695705.227</v>
      </c>
      <c r="AA18" s="33"/>
      <c r="AB18" s="33"/>
      <c r="AC18" s="33">
        <v>321874632</v>
      </c>
      <c r="AD18" s="33">
        <f t="shared" si="2"/>
        <v>321874.632</v>
      </c>
      <c r="AE18" s="33">
        <f t="shared" si="3"/>
        <v>373830.595</v>
      </c>
      <c r="AF18" s="33"/>
    </row>
    <row r="19" spans="1:32" s="19" customFormat="1" ht="22.5" customHeight="1">
      <c r="A19" s="32"/>
      <c r="B19" s="30" t="s">
        <v>4</v>
      </c>
      <c r="D19" s="31" t="s">
        <v>27</v>
      </c>
      <c r="F19" s="13">
        <f>'EJEC NO IMPRIMIR'!F19/'EJEC REGULAR'!$D$1</f>
        <v>0</v>
      </c>
      <c r="G19" s="13">
        <f>'EJEC NO IMPRIMIR'!G19/'EJEC REGULAR'!$D$1</f>
        <v>0</v>
      </c>
      <c r="H19" s="13">
        <f>'EJEC NO IMPRIMIR'!H19/'EJEC REGULAR'!$D$1</f>
        <v>0</v>
      </c>
      <c r="I19" s="13">
        <f>'EJEC NO IMPRIMIR'!I19/'EJEC REGULAR'!$D$1</f>
        <v>0</v>
      </c>
      <c r="J19" s="13">
        <f>'EJEC NO IMPRIMIR'!J19/'EJEC REGULAR'!$D$1</f>
        <v>7911</v>
      </c>
      <c r="K19" s="13">
        <f>'EJEC NO IMPRIMIR'!K19/'EJEC REGULAR'!$D$1</f>
        <v>344340</v>
      </c>
      <c r="L19" s="13">
        <f>'EJEC NO IMPRIMIR'!L19/'EJEC REGULAR'!$D$1</f>
        <v>0</v>
      </c>
      <c r="M19" s="13">
        <f>'EJEC NO IMPRIMIR'!M19/'EJEC REGULAR'!$D$1</f>
        <v>0</v>
      </c>
      <c r="N19" s="13">
        <f>'EJEC NO IMPRIMIR'!N19/'EJEC REGULAR'!$D$1</f>
        <v>0</v>
      </c>
      <c r="O19" s="13">
        <f>'EJEC NO IMPRIMIR'!O19/'EJEC REGULAR'!$D$1</f>
        <v>0</v>
      </c>
      <c r="P19" s="13">
        <f>'EJEC NO IMPRIMIR'!P19/'EJEC REGULAR'!$D$1</f>
        <v>9500</v>
      </c>
      <c r="Q19" s="13">
        <f>'EJEC NO IMPRIMIR'!Q19/'EJEC REGULAR'!$D$1</f>
        <v>0</v>
      </c>
      <c r="R19" s="13">
        <f>'EJEC NO IMPRIMIR'!R19/'EJEC REGULAR'!$D$1</f>
        <v>12520</v>
      </c>
      <c r="S19" s="13">
        <f>'EJEC NO IMPRIMIR'!S19/'EJEC REGULAR'!$D$1</f>
        <v>0</v>
      </c>
      <c r="T19" s="13">
        <f>'EJEC NO IMPRIMIR'!T19/'EJEC REGULAR'!$D$1</f>
        <v>0</v>
      </c>
      <c r="U19" s="13">
        <f t="shared" si="5"/>
        <v>374271</v>
      </c>
      <c r="V19" s="33"/>
      <c r="W19" s="5">
        <f t="shared" si="4"/>
        <v>374271</v>
      </c>
      <c r="X19" s="33"/>
      <c r="Y19" s="33"/>
      <c r="Z19" s="82">
        <f t="shared" si="1"/>
        <v>374271</v>
      </c>
      <c r="AA19" s="33"/>
      <c r="AB19" s="33"/>
      <c r="AD19" s="33">
        <f t="shared" si="2"/>
        <v>0</v>
      </c>
      <c r="AE19" s="33">
        <f t="shared" si="3"/>
        <v>374271</v>
      </c>
      <c r="AF19" s="33"/>
    </row>
    <row r="20" spans="1:32" s="19" customFormat="1" ht="22.5" customHeight="1">
      <c r="A20" s="32"/>
      <c r="B20" s="30" t="s">
        <v>71</v>
      </c>
      <c r="D20" s="31" t="s">
        <v>28</v>
      </c>
      <c r="F20" s="13">
        <f>'EJEC NO IMPRIMIR'!F20/'EJEC REGULAR'!$D$1</f>
        <v>0</v>
      </c>
      <c r="G20" s="13">
        <f>'EJEC NO IMPRIMIR'!G20/'EJEC REGULAR'!$D$1</f>
        <v>0</v>
      </c>
      <c r="H20" s="13">
        <f>'EJEC NO IMPRIMIR'!H20/'EJEC REGULAR'!$D$1</f>
        <v>0</v>
      </c>
      <c r="I20" s="13">
        <f>'EJEC NO IMPRIMIR'!I20/'EJEC REGULAR'!$D$1</f>
        <v>0</v>
      </c>
      <c r="J20" s="13">
        <f>'EJEC NO IMPRIMIR'!J20/'EJEC REGULAR'!$D$1</f>
        <v>0</v>
      </c>
      <c r="K20" s="13">
        <f>'EJEC NO IMPRIMIR'!K20/'EJEC REGULAR'!$D$1</f>
        <v>0</v>
      </c>
      <c r="L20" s="13">
        <f>'EJEC NO IMPRIMIR'!L20/'EJEC REGULAR'!$D$1</f>
        <v>0</v>
      </c>
      <c r="M20" s="13">
        <f>'EJEC NO IMPRIMIR'!M20/'EJEC REGULAR'!$D$1</f>
        <v>0</v>
      </c>
      <c r="N20" s="13">
        <f>'EJEC NO IMPRIMIR'!N20/'EJEC REGULAR'!$D$1</f>
        <v>0</v>
      </c>
      <c r="O20" s="13">
        <f>'EJEC NO IMPRIMIR'!O20/'EJEC REGULAR'!$D$1</f>
        <v>0</v>
      </c>
      <c r="P20" s="13">
        <f>'EJEC NO IMPRIMIR'!P20/'EJEC REGULAR'!$D$1</f>
        <v>0</v>
      </c>
      <c r="Q20" s="13">
        <f>'EJEC NO IMPRIMIR'!Q20/'EJEC REGULAR'!$D$1</f>
        <v>0</v>
      </c>
      <c r="R20" s="13">
        <f>'EJEC NO IMPRIMIR'!R20/'EJEC REGULAR'!$D$1</f>
        <v>0</v>
      </c>
      <c r="S20" s="13">
        <f>'EJEC NO IMPRIMIR'!S20/'EJEC REGULAR'!$D$1</f>
        <v>0</v>
      </c>
      <c r="T20" s="13">
        <f>'EJEC NO IMPRIMIR'!T20/'EJEC REGULAR'!$D$1</f>
        <v>0</v>
      </c>
      <c r="U20" s="13">
        <f t="shared" si="5"/>
        <v>0</v>
      </c>
      <c r="V20" s="33"/>
      <c r="W20" s="5">
        <f t="shared" si="4"/>
        <v>0</v>
      </c>
      <c r="X20" s="33"/>
      <c r="Y20" s="33"/>
      <c r="Z20" s="82">
        <f t="shared" si="1"/>
        <v>0</v>
      </c>
      <c r="AA20" s="33"/>
      <c r="AB20" s="33"/>
      <c r="AD20" s="33">
        <f t="shared" si="2"/>
        <v>0</v>
      </c>
      <c r="AE20" s="33">
        <f t="shared" si="3"/>
        <v>0</v>
      </c>
      <c r="AF20" s="33"/>
    </row>
    <row r="21" spans="1:32" s="19" customFormat="1" ht="22.5" customHeight="1">
      <c r="A21" s="32"/>
      <c r="B21" s="30" t="s">
        <v>72</v>
      </c>
      <c r="D21" s="31" t="s">
        <v>29</v>
      </c>
      <c r="F21" s="13">
        <f>'EJEC NO IMPRIMIR'!F21/'EJEC REGULAR'!$D$1</f>
        <v>98024.105</v>
      </c>
      <c r="G21" s="13">
        <f>'EJEC NO IMPRIMIR'!G21/'EJEC REGULAR'!$D$1</f>
        <v>51680.66</v>
      </c>
      <c r="H21" s="13">
        <f>'EJEC NO IMPRIMIR'!H21/'EJEC REGULAR'!$D$1</f>
        <v>132970.294</v>
      </c>
      <c r="I21" s="13">
        <f>'EJEC NO IMPRIMIR'!I21/'EJEC REGULAR'!$D$1</f>
        <v>142190.498</v>
      </c>
      <c r="J21" s="13">
        <f>'EJEC NO IMPRIMIR'!J21/'EJEC REGULAR'!$D$1</f>
        <v>205280.638</v>
      </c>
      <c r="K21" s="13">
        <f>'EJEC NO IMPRIMIR'!K21/'EJEC REGULAR'!$D$1</f>
        <v>4477909.465</v>
      </c>
      <c r="L21" s="13">
        <f>'EJEC NO IMPRIMIR'!L21/'EJEC REGULAR'!$D$1</f>
        <v>396892.295</v>
      </c>
      <c r="M21" s="13">
        <f>'EJEC NO IMPRIMIR'!M21/'EJEC REGULAR'!$D$1</f>
        <v>130131.145</v>
      </c>
      <c r="N21" s="13">
        <f>'EJEC NO IMPRIMIR'!N21/'EJEC REGULAR'!$D$1</f>
        <v>65028.218</v>
      </c>
      <c r="O21" s="13">
        <f>'EJEC NO IMPRIMIR'!O21/'EJEC REGULAR'!$D$1</f>
        <v>97971.7</v>
      </c>
      <c r="P21" s="13">
        <f>'EJEC NO IMPRIMIR'!P21/'EJEC REGULAR'!$D$1</f>
        <v>251604.555</v>
      </c>
      <c r="Q21" s="13">
        <f>'EJEC NO IMPRIMIR'!Q21/'EJEC REGULAR'!$D$1</f>
        <v>19183.491</v>
      </c>
      <c r="R21" s="13">
        <f>'EJEC NO IMPRIMIR'!R21/'EJEC REGULAR'!$D$1</f>
        <v>174464.932</v>
      </c>
      <c r="S21" s="13">
        <f>'EJEC NO IMPRIMIR'!S21/'EJEC REGULAR'!$D$1</f>
        <v>58440</v>
      </c>
      <c r="T21" s="13">
        <f>'EJEC NO IMPRIMIR'!T21/'EJEC REGULAR'!$D$1</f>
        <v>0</v>
      </c>
      <c r="U21" s="13">
        <f t="shared" si="5"/>
        <v>6301771.996</v>
      </c>
      <c r="V21" s="33"/>
      <c r="W21" s="5">
        <f t="shared" si="4"/>
        <v>6243331.996</v>
      </c>
      <c r="X21" s="33"/>
      <c r="Y21" s="33"/>
      <c r="Z21" s="82">
        <f t="shared" si="1"/>
        <v>6243331.996</v>
      </c>
      <c r="AA21" s="33"/>
      <c r="AB21" s="33"/>
      <c r="AC21" s="33">
        <v>4590792528</v>
      </c>
      <c r="AD21" s="33">
        <f t="shared" si="2"/>
        <v>4590792.528</v>
      </c>
      <c r="AE21" s="33">
        <f t="shared" si="3"/>
        <v>1652539.4680000003</v>
      </c>
      <c r="AF21" s="33"/>
    </row>
    <row r="22" spans="1:32" s="19" customFormat="1" ht="22.5" customHeight="1">
      <c r="A22" s="32"/>
      <c r="B22" s="30" t="s">
        <v>73</v>
      </c>
      <c r="D22" s="31" t="s">
        <v>51</v>
      </c>
      <c r="F22" s="13">
        <f>'EJEC NO IMPRIMIR'!F22/'EJEC REGULAR'!$D$1</f>
        <v>0</v>
      </c>
      <c r="G22" s="13">
        <f>'EJEC NO IMPRIMIR'!G22/'EJEC REGULAR'!$D$1</f>
        <v>0</v>
      </c>
      <c r="H22" s="13">
        <f>'EJEC NO IMPRIMIR'!H22/'EJEC REGULAR'!$D$1</f>
        <v>0</v>
      </c>
      <c r="I22" s="13">
        <f>'EJEC NO IMPRIMIR'!I22/'EJEC REGULAR'!$D$1</f>
        <v>0</v>
      </c>
      <c r="J22" s="13">
        <f>'EJEC NO IMPRIMIR'!J22/'EJEC REGULAR'!$D$1</f>
        <v>0</v>
      </c>
      <c r="K22" s="13">
        <f>'EJEC NO IMPRIMIR'!K22/'EJEC REGULAR'!$D$1</f>
        <v>1670918.698</v>
      </c>
      <c r="L22" s="13">
        <f>'EJEC NO IMPRIMIR'!L22/'EJEC REGULAR'!$D$1</f>
        <v>0</v>
      </c>
      <c r="M22" s="13">
        <f>'EJEC NO IMPRIMIR'!M22/'EJEC REGULAR'!$D$1</f>
        <v>0</v>
      </c>
      <c r="N22" s="13">
        <f>'EJEC NO IMPRIMIR'!N22/'EJEC REGULAR'!$D$1</f>
        <v>4421950.147</v>
      </c>
      <c r="O22" s="13">
        <f>'EJEC NO IMPRIMIR'!O22/'EJEC REGULAR'!$D$1</f>
        <v>0</v>
      </c>
      <c r="P22" s="13">
        <f>'EJEC NO IMPRIMIR'!P22/'EJEC REGULAR'!$D$1</f>
        <v>0</v>
      </c>
      <c r="Q22" s="13">
        <f>'EJEC NO IMPRIMIR'!Q22/'EJEC REGULAR'!$D$1</f>
        <v>511216248.574</v>
      </c>
      <c r="R22" s="13">
        <f>'EJEC NO IMPRIMIR'!R22/'EJEC REGULAR'!$D$1</f>
        <v>0</v>
      </c>
      <c r="S22" s="13">
        <f>'EJEC NO IMPRIMIR'!S22/'EJEC REGULAR'!$D$1</f>
        <v>0</v>
      </c>
      <c r="T22" s="13">
        <f>'EJEC NO IMPRIMIR'!T22/'EJEC REGULAR'!$D$1</f>
        <v>0</v>
      </c>
      <c r="U22" s="13">
        <f t="shared" si="5"/>
        <v>517309117.419</v>
      </c>
      <c r="V22" s="33"/>
      <c r="W22" s="5">
        <f t="shared" si="4"/>
        <v>517309117.419</v>
      </c>
      <c r="X22" s="33"/>
      <c r="Y22" s="72" t="e">
        <f>+#REF!</f>
        <v>#REF!</v>
      </c>
      <c r="Z22" s="82" t="e">
        <f t="shared" si="1"/>
        <v>#REF!</v>
      </c>
      <c r="AA22" s="33"/>
      <c r="AB22" s="33"/>
      <c r="AC22" s="33">
        <v>370760546774</v>
      </c>
      <c r="AD22" s="33">
        <f t="shared" si="2"/>
        <v>370760546.774</v>
      </c>
      <c r="AE22" s="33" t="e">
        <f t="shared" si="3"/>
        <v>#REF!</v>
      </c>
      <c r="AF22" s="33"/>
    </row>
    <row r="23" spans="1:32" s="19" customFormat="1" ht="22.5" customHeight="1">
      <c r="A23" s="32"/>
      <c r="B23" s="30">
        <v>14</v>
      </c>
      <c r="D23" s="31" t="s">
        <v>95</v>
      </c>
      <c r="F23" s="13">
        <f>'EJEC NO IMPRIMIR'!F23/'EJEC REGULAR'!$D$1</f>
        <v>0</v>
      </c>
      <c r="G23" s="13">
        <f>'EJEC NO IMPRIMIR'!G23/'EJEC REGULAR'!$D$1</f>
        <v>0</v>
      </c>
      <c r="H23" s="13">
        <f>'EJEC NO IMPRIMIR'!H23/'EJEC REGULAR'!$D$1</f>
        <v>0</v>
      </c>
      <c r="I23" s="13">
        <f>'EJEC NO IMPRIMIR'!I23/'EJEC REGULAR'!$D$1</f>
        <v>0</v>
      </c>
      <c r="J23" s="13">
        <f>'EJEC NO IMPRIMIR'!J23/'EJEC REGULAR'!$D$1</f>
        <v>0</v>
      </c>
      <c r="K23" s="13">
        <f>'EJEC NO IMPRIMIR'!K23/'EJEC REGULAR'!$D$1</f>
        <v>0</v>
      </c>
      <c r="L23" s="13">
        <f>'EJEC NO IMPRIMIR'!L23/'EJEC REGULAR'!$D$1</f>
        <v>0</v>
      </c>
      <c r="M23" s="13">
        <f>'EJEC NO IMPRIMIR'!M23/'EJEC REGULAR'!$D$1</f>
        <v>0</v>
      </c>
      <c r="N23" s="13">
        <f>'EJEC NO IMPRIMIR'!N23/'EJEC REGULAR'!$D$1</f>
        <v>0</v>
      </c>
      <c r="O23" s="13">
        <f>'EJEC NO IMPRIMIR'!O23/'EJEC REGULAR'!$D$1</f>
        <v>0</v>
      </c>
      <c r="P23" s="13">
        <f>'EJEC NO IMPRIMIR'!P23/'EJEC REGULAR'!$D$1</f>
        <v>0</v>
      </c>
      <c r="Q23" s="13">
        <f>'EJEC NO IMPRIMIR'!Q23/'EJEC REGULAR'!$D$1</f>
        <v>0</v>
      </c>
      <c r="R23" s="13">
        <f>'EJEC NO IMPRIMIR'!R23/'EJEC REGULAR'!$D$1</f>
        <v>0</v>
      </c>
      <c r="S23" s="13">
        <f>'EJEC NO IMPRIMIR'!S23/'EJEC REGULAR'!$D$1</f>
        <v>0</v>
      </c>
      <c r="T23" s="13">
        <f>'EJEC NO IMPRIMIR'!T23/'EJEC REGULAR'!$D$1</f>
        <v>0</v>
      </c>
      <c r="U23" s="13">
        <f t="shared" si="5"/>
        <v>0</v>
      </c>
      <c r="V23" s="33"/>
      <c r="W23" s="5">
        <f t="shared" si="4"/>
        <v>0</v>
      </c>
      <c r="X23" s="33"/>
      <c r="Y23" s="33"/>
      <c r="Z23" s="82">
        <f t="shared" si="1"/>
        <v>0</v>
      </c>
      <c r="AA23" s="33"/>
      <c r="AB23" s="33"/>
      <c r="AD23" s="33">
        <f t="shared" si="2"/>
        <v>0</v>
      </c>
      <c r="AE23" s="33">
        <f t="shared" si="3"/>
        <v>0</v>
      </c>
      <c r="AF23" s="33"/>
    </row>
    <row r="24" spans="1:32" s="19" customFormat="1" ht="22.5" customHeight="1">
      <c r="A24" s="32"/>
      <c r="B24" s="30" t="s">
        <v>74</v>
      </c>
      <c r="D24" s="31" t="s">
        <v>5</v>
      </c>
      <c r="F24" s="13">
        <f>'EJEC NO IMPRIMIR'!F24/'EJEC REGULAR'!$D$1</f>
        <v>195441.368</v>
      </c>
      <c r="G24" s="13">
        <f>'EJEC NO IMPRIMIR'!G24/'EJEC REGULAR'!$D$1</f>
        <v>-102942.756</v>
      </c>
      <c r="H24" s="13">
        <f>'EJEC NO IMPRIMIR'!H24/'EJEC REGULAR'!$D$1</f>
        <v>-452985.405</v>
      </c>
      <c r="I24" s="13">
        <f>'EJEC NO IMPRIMIR'!I24/'EJEC REGULAR'!$D$1</f>
        <v>2703214.187</v>
      </c>
      <c r="J24" s="13">
        <f>'EJEC NO IMPRIMIR'!J24/'EJEC REGULAR'!$D$1</f>
        <v>1496229.585</v>
      </c>
      <c r="K24" s="13">
        <f>'EJEC NO IMPRIMIR'!K24/'EJEC REGULAR'!$D$1</f>
        <v>56808395.833</v>
      </c>
      <c r="L24" s="13">
        <f>'EJEC NO IMPRIMIR'!L24/'EJEC REGULAR'!$D$1</f>
        <v>-1960402.582</v>
      </c>
      <c r="M24" s="13">
        <f>'EJEC NO IMPRIMIR'!M24/'EJEC REGULAR'!$D$1</f>
        <v>4133596.998</v>
      </c>
      <c r="N24" s="13">
        <f>'EJEC NO IMPRIMIR'!N24/'EJEC REGULAR'!$D$1</f>
        <v>-21166240.456</v>
      </c>
      <c r="O24" s="13">
        <f>'EJEC NO IMPRIMIR'!O24/'EJEC REGULAR'!$D$1</f>
        <v>-7856487.545</v>
      </c>
      <c r="P24" s="13">
        <f>'EJEC NO IMPRIMIR'!P24/'EJEC REGULAR'!$D$1</f>
        <v>463777.024</v>
      </c>
      <c r="Q24" s="13">
        <f>'EJEC NO IMPRIMIR'!Q24/'EJEC REGULAR'!$D$1</f>
        <v>-1582906.315</v>
      </c>
      <c r="R24" s="13">
        <f>'EJEC NO IMPRIMIR'!R24/'EJEC REGULAR'!$D$1</f>
        <v>-2670353.258</v>
      </c>
      <c r="S24" s="13">
        <f>'EJEC NO IMPRIMIR'!S24/'EJEC REGULAR'!$D$1</f>
        <v>153886</v>
      </c>
      <c r="T24" s="13">
        <f>'EJEC NO IMPRIMIR'!T24/'EJEC REGULAR'!$D$1</f>
        <v>0</v>
      </c>
      <c r="U24" s="13">
        <f t="shared" si="5"/>
        <v>30162222.677999992</v>
      </c>
      <c r="V24" s="33"/>
      <c r="W24" s="5">
        <f t="shared" si="4"/>
        <v>30008336.677999992</v>
      </c>
      <c r="X24" s="33"/>
      <c r="Y24" s="33"/>
      <c r="Z24" s="82">
        <f t="shared" si="1"/>
        <v>30008336.677999992</v>
      </c>
      <c r="AA24" s="33"/>
      <c r="AB24" s="33"/>
      <c r="AC24" s="33">
        <v>30008336678</v>
      </c>
      <c r="AD24" s="33">
        <f t="shared" si="2"/>
        <v>30008336.678</v>
      </c>
      <c r="AE24" s="33">
        <f t="shared" si="3"/>
        <v>0</v>
      </c>
      <c r="AF24" s="33"/>
    </row>
    <row r="25" spans="1:32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7125390.851000001</v>
      </c>
      <c r="G25" s="55">
        <f aca="true" t="shared" si="6" ref="G25:Y25">SUM(G26,G27,G28,G29,G30,G31,G32,G41,G42,G46,G47,G48,G49)</f>
        <v>3399814.872</v>
      </c>
      <c r="H25" s="55">
        <f t="shared" si="6"/>
        <v>9052224.174</v>
      </c>
      <c r="I25" s="55">
        <f t="shared" si="6"/>
        <v>21159812.895999998</v>
      </c>
      <c r="J25" s="55">
        <f t="shared" si="6"/>
        <v>171207744.23799998</v>
      </c>
      <c r="K25" s="55">
        <f t="shared" si="6"/>
        <v>1196957597.905</v>
      </c>
      <c r="L25" s="55">
        <f t="shared" si="6"/>
        <v>87698031.23799999</v>
      </c>
      <c r="M25" s="55">
        <f t="shared" si="6"/>
        <v>78211956.339</v>
      </c>
      <c r="N25" s="55">
        <f t="shared" si="6"/>
        <v>7770929.419</v>
      </c>
      <c r="O25" s="55">
        <f t="shared" si="6"/>
        <v>165583122.512</v>
      </c>
      <c r="P25" s="55">
        <f t="shared" si="6"/>
        <v>23401004.268</v>
      </c>
      <c r="Q25" s="55">
        <f t="shared" si="6"/>
        <v>818534229.184</v>
      </c>
      <c r="R25" s="55">
        <f t="shared" si="6"/>
        <v>24435690.109</v>
      </c>
      <c r="S25" s="55">
        <f t="shared" si="6"/>
        <v>2166057</v>
      </c>
      <c r="T25" s="55">
        <f t="shared" si="6"/>
        <v>13731510</v>
      </c>
      <c r="U25" s="55">
        <f t="shared" si="6"/>
        <v>2630435115.005</v>
      </c>
      <c r="V25" s="57"/>
      <c r="W25" s="55">
        <f t="shared" si="6"/>
        <v>2614537548.005</v>
      </c>
      <c r="X25" s="57"/>
      <c r="Y25" s="55" t="e">
        <f t="shared" si="6"/>
        <v>#REF!</v>
      </c>
      <c r="Z25" s="33" t="e">
        <f t="shared" si="1"/>
        <v>#REF!</v>
      </c>
      <c r="AA25" s="57"/>
      <c r="AB25" s="57"/>
      <c r="AC25" s="33"/>
      <c r="AD25" s="57"/>
      <c r="AE25" s="57"/>
      <c r="AF25" s="57"/>
    </row>
    <row r="26" spans="1:32" s="19" customFormat="1" ht="22.5" customHeight="1">
      <c r="A26" s="32"/>
      <c r="B26" s="30" t="s">
        <v>7</v>
      </c>
      <c r="D26" s="31" t="s">
        <v>8</v>
      </c>
      <c r="F26" s="14">
        <f>'EJEC NO IMPRIMIR'!F26/'EJEC REGULAR'!$D$1</f>
        <v>6263448.381</v>
      </c>
      <c r="G26" s="14">
        <f>'EJEC NO IMPRIMIR'!G26/'EJEC REGULAR'!$D$1</f>
        <v>2945328.922</v>
      </c>
      <c r="H26" s="14">
        <f>'EJEC NO IMPRIMIR'!H26/'EJEC REGULAR'!$D$1</f>
        <v>8136704.355</v>
      </c>
      <c r="I26" s="14">
        <f>'EJEC NO IMPRIMIR'!I26/'EJEC REGULAR'!$D$1</f>
        <v>11087551.756</v>
      </c>
      <c r="J26" s="14">
        <f>'EJEC NO IMPRIMIR'!J26/'EJEC REGULAR'!$D$1</f>
        <v>16485591.059</v>
      </c>
      <c r="K26" s="14">
        <f>'EJEC NO IMPRIMIR'!K26/'EJEC REGULAR'!$D$1</f>
        <v>109110926</v>
      </c>
      <c r="L26" s="14">
        <f>'EJEC NO IMPRIMIR'!L26/'EJEC REGULAR'!$D$1</f>
        <v>8034689.878</v>
      </c>
      <c r="M26" s="14">
        <f>'EJEC NO IMPRIMIR'!M26/'EJEC REGULAR'!$D$1</f>
        <v>6013988.305</v>
      </c>
      <c r="N26" s="14">
        <f>'EJEC NO IMPRIMIR'!N26/'EJEC REGULAR'!$D$1</f>
        <v>4662540.383</v>
      </c>
      <c r="O26" s="14">
        <f>'EJEC NO IMPRIMIR'!O26/'EJEC REGULAR'!$D$1</f>
        <v>5497733.394</v>
      </c>
      <c r="P26" s="14">
        <f>'EJEC NO IMPRIMIR'!P26/'EJEC REGULAR'!$D$1</f>
        <v>16724831.379</v>
      </c>
      <c r="Q26" s="14">
        <f>'EJEC NO IMPRIMIR'!Q26/'EJEC REGULAR'!$D$1</f>
        <v>12207544.796</v>
      </c>
      <c r="R26" s="14">
        <f>'EJEC NO IMPRIMIR'!R26/'EJEC REGULAR'!$D$1</f>
        <v>14824905.969</v>
      </c>
      <c r="S26" s="14">
        <f>'EJEC NO IMPRIMIR'!S26/'EJEC REGULAR'!$D$1</f>
        <v>1687879</v>
      </c>
      <c r="T26" s="14">
        <f>'EJEC NO IMPRIMIR'!T26/'EJEC REGULAR'!$D$1</f>
        <v>7785627</v>
      </c>
      <c r="U26" s="13">
        <f aca="true" t="shared" si="7" ref="U26:U31">SUM(F26:T26)</f>
        <v>231469290.577</v>
      </c>
      <c r="V26" s="33"/>
      <c r="W26" s="5">
        <f t="shared" si="4"/>
        <v>221995784.577</v>
      </c>
      <c r="X26" s="33"/>
      <c r="Y26" s="72" t="e">
        <f>+#REF!</f>
        <v>#REF!</v>
      </c>
      <c r="Z26" s="33" t="e">
        <f t="shared" si="1"/>
        <v>#REF!</v>
      </c>
      <c r="AA26" s="33"/>
      <c r="AB26" s="33"/>
      <c r="AC26" s="33">
        <v>123974792808</v>
      </c>
      <c r="AD26" s="33">
        <f t="shared" si="2"/>
        <v>123974792.808</v>
      </c>
      <c r="AE26" s="33" t="e">
        <f>+Z26-AD26</f>
        <v>#REF!</v>
      </c>
      <c r="AF26" s="33"/>
    </row>
    <row r="27" spans="1:32" s="19" customFormat="1" ht="22.5" customHeight="1">
      <c r="A27" s="32"/>
      <c r="B27" s="30" t="s">
        <v>9</v>
      </c>
      <c r="D27" s="31" t="s">
        <v>10</v>
      </c>
      <c r="F27" s="13">
        <f>'EJEC NO IMPRIMIR'!F27/'EJEC REGULAR'!$D$1</f>
        <v>266992.717</v>
      </c>
      <c r="G27" s="13">
        <f>'EJEC NO IMPRIMIR'!G27/'EJEC REGULAR'!$D$1</f>
        <v>139038.336</v>
      </c>
      <c r="H27" s="13">
        <f>'EJEC NO IMPRIMIR'!H27/'EJEC REGULAR'!$D$1</f>
        <v>374367.695</v>
      </c>
      <c r="I27" s="13">
        <f>'EJEC NO IMPRIMIR'!I27/'EJEC REGULAR'!$D$1</f>
        <v>554710.949</v>
      </c>
      <c r="J27" s="13">
        <f>'EJEC NO IMPRIMIR'!J27/'EJEC REGULAR'!$D$1</f>
        <v>991350.935</v>
      </c>
      <c r="K27" s="13">
        <f>'EJEC NO IMPRIMIR'!K27/'EJEC REGULAR'!$D$1</f>
        <v>7136977.235</v>
      </c>
      <c r="L27" s="13">
        <f>'EJEC NO IMPRIMIR'!L27/'EJEC REGULAR'!$D$1</f>
        <v>580295.823</v>
      </c>
      <c r="M27" s="13">
        <f>'EJEC NO IMPRIMIR'!M27/'EJEC REGULAR'!$D$1</f>
        <v>350804.754</v>
      </c>
      <c r="N27" s="13">
        <f>'EJEC NO IMPRIMIR'!N27/'EJEC REGULAR'!$D$1</f>
        <v>207194.526</v>
      </c>
      <c r="O27" s="13">
        <f>'EJEC NO IMPRIMIR'!O27/'EJEC REGULAR'!$D$1</f>
        <v>751393.633</v>
      </c>
      <c r="P27" s="13">
        <f>'EJEC NO IMPRIMIR'!P27/'EJEC REGULAR'!$D$1</f>
        <v>3777924.396</v>
      </c>
      <c r="Q27" s="13">
        <f>'EJEC NO IMPRIMIR'!Q27/'EJEC REGULAR'!$D$1</f>
        <v>956216.139</v>
      </c>
      <c r="R27" s="13">
        <f>'EJEC NO IMPRIMIR'!R27/'EJEC REGULAR'!$D$1</f>
        <v>1750370.321</v>
      </c>
      <c r="S27" s="13">
        <f>'EJEC NO IMPRIMIR'!S27/'EJEC REGULAR'!$D$1</f>
        <v>194359</v>
      </c>
      <c r="T27" s="13">
        <f>'EJEC NO IMPRIMIR'!T27/'EJEC REGULAR'!$D$1</f>
        <v>3858631</v>
      </c>
      <c r="U27" s="13">
        <f t="shared" si="7"/>
        <v>21890627.459000003</v>
      </c>
      <c r="V27" s="33"/>
      <c r="W27" s="5">
        <f t="shared" si="4"/>
        <v>17837637.459000003</v>
      </c>
      <c r="X27" s="33"/>
      <c r="Y27" s="72" t="e">
        <f>+#REF!</f>
        <v>#REF!</v>
      </c>
      <c r="Z27" s="33" t="e">
        <f t="shared" si="1"/>
        <v>#REF!</v>
      </c>
      <c r="AA27" s="33"/>
      <c r="AB27" s="33"/>
      <c r="AC27" s="33">
        <v>8478333006</v>
      </c>
      <c r="AD27" s="33">
        <f t="shared" si="2"/>
        <v>8478333.006</v>
      </c>
      <c r="AE27" s="33" t="e">
        <f aca="true" t="shared" si="8" ref="AE27:AE48">+Z27-AD27</f>
        <v>#REF!</v>
      </c>
      <c r="AF27" s="33"/>
    </row>
    <row r="28" spans="1:32" s="19" customFormat="1" ht="22.5" customHeight="1">
      <c r="A28" s="32"/>
      <c r="B28" s="30" t="s">
        <v>11</v>
      </c>
      <c r="D28" s="31" t="s">
        <v>52</v>
      </c>
      <c r="F28" s="13">
        <f>'EJEC NO IMPRIMIR'!F28/'EJEC REGULAR'!$D$1</f>
        <v>230223.588</v>
      </c>
      <c r="G28" s="13">
        <f>'EJEC NO IMPRIMIR'!G28/'EJEC REGULAR'!$D$1</f>
        <v>169446.005</v>
      </c>
      <c r="H28" s="13">
        <f>'EJEC NO IMPRIMIR'!H28/'EJEC REGULAR'!$D$1</f>
        <v>200526.712</v>
      </c>
      <c r="I28" s="13">
        <f>'EJEC NO IMPRIMIR'!I28/'EJEC REGULAR'!$D$1</f>
        <v>202519.782</v>
      </c>
      <c r="J28" s="13">
        <f>'EJEC NO IMPRIMIR'!J28/'EJEC REGULAR'!$D$1</f>
        <v>124431.084</v>
      </c>
      <c r="K28" s="13">
        <f>'EJEC NO IMPRIMIR'!K28/'EJEC REGULAR'!$D$1</f>
        <v>3027669.697</v>
      </c>
      <c r="L28" s="13">
        <f>'EJEC NO IMPRIMIR'!L28/'EJEC REGULAR'!$D$1</f>
        <v>119629.375</v>
      </c>
      <c r="M28" s="13">
        <f>'EJEC NO IMPRIMIR'!M28/'EJEC REGULAR'!$D$1</f>
        <v>66572.796</v>
      </c>
      <c r="N28" s="13">
        <f>'EJEC NO IMPRIMIR'!N28/'EJEC REGULAR'!$D$1</f>
        <v>172462.203</v>
      </c>
      <c r="O28" s="13">
        <f>'EJEC NO IMPRIMIR'!O28/'EJEC REGULAR'!$D$1</f>
        <v>0</v>
      </c>
      <c r="P28" s="13">
        <f>'EJEC NO IMPRIMIR'!P28/'EJEC REGULAR'!$D$1</f>
        <v>569765.535</v>
      </c>
      <c r="Q28" s="13">
        <f>'EJEC NO IMPRIMIR'!Q28/'EJEC REGULAR'!$D$1</f>
        <v>27138.859</v>
      </c>
      <c r="R28" s="13">
        <f>'EJEC NO IMPRIMIR'!R28/'EJEC REGULAR'!$D$1</f>
        <v>303302.427</v>
      </c>
      <c r="S28" s="13">
        <f>'EJEC NO IMPRIMIR'!S28/'EJEC REGULAR'!$D$1</f>
        <v>61722</v>
      </c>
      <c r="T28" s="13">
        <f>'EJEC NO IMPRIMIR'!T28/'EJEC REGULAR'!$D$1</f>
        <v>9289</v>
      </c>
      <c r="U28" s="13">
        <f t="shared" si="7"/>
        <v>5284699.063000001</v>
      </c>
      <c r="V28" s="33"/>
      <c r="W28" s="5">
        <f t="shared" si="4"/>
        <v>5213688.063000001</v>
      </c>
      <c r="X28" s="33"/>
      <c r="Y28" s="33"/>
      <c r="Z28" s="33">
        <f t="shared" si="1"/>
        <v>5213688.063000001</v>
      </c>
      <c r="AA28" s="33"/>
      <c r="AB28" s="33"/>
      <c r="AC28" s="33">
        <v>2901888644</v>
      </c>
      <c r="AD28" s="33">
        <f t="shared" si="2"/>
        <v>2901888.644</v>
      </c>
      <c r="AE28" s="33">
        <f t="shared" si="8"/>
        <v>2311799.419000001</v>
      </c>
      <c r="AF28" s="33"/>
    </row>
    <row r="29" spans="1:32" s="19" customFormat="1" ht="22.5" customHeight="1">
      <c r="A29" s="32"/>
      <c r="B29" s="30" t="s">
        <v>12</v>
      </c>
      <c r="D29" s="31" t="s">
        <v>14</v>
      </c>
      <c r="F29" s="13">
        <f>'EJEC NO IMPRIMIR'!F29/'EJEC REGULAR'!$D$1</f>
        <v>78964.922</v>
      </c>
      <c r="G29" s="13">
        <f>'EJEC NO IMPRIMIR'!G29/'EJEC REGULAR'!$D$1</f>
        <v>0</v>
      </c>
      <c r="H29" s="13">
        <f>'EJEC NO IMPRIMIR'!H29/'EJEC REGULAR'!$D$1</f>
        <v>0</v>
      </c>
      <c r="I29" s="13">
        <f>'EJEC NO IMPRIMIR'!I29/'EJEC REGULAR'!$D$1</f>
        <v>0</v>
      </c>
      <c r="J29" s="13">
        <f>'EJEC NO IMPRIMIR'!J29/'EJEC REGULAR'!$D$1</f>
        <v>0</v>
      </c>
      <c r="K29" s="13">
        <f>'EJEC NO IMPRIMIR'!K29/'EJEC REGULAR'!$D$1</f>
        <v>1027398.326</v>
      </c>
      <c r="L29" s="13">
        <f>'EJEC NO IMPRIMIR'!L29/'EJEC REGULAR'!$D$1</f>
        <v>0</v>
      </c>
      <c r="M29" s="13">
        <f>'EJEC NO IMPRIMIR'!M29/'EJEC REGULAR'!$D$1</f>
        <v>0</v>
      </c>
      <c r="N29" s="13">
        <f>'EJEC NO IMPRIMIR'!N29/'EJEC REGULAR'!$D$1</f>
        <v>0</v>
      </c>
      <c r="O29" s="13">
        <f>'EJEC NO IMPRIMIR'!O29/'EJEC REGULAR'!$D$1</f>
        <v>0</v>
      </c>
      <c r="P29" s="13">
        <f>'EJEC NO IMPRIMIR'!P29/'EJEC REGULAR'!$D$1</f>
        <v>0</v>
      </c>
      <c r="Q29" s="13">
        <f>'EJEC NO IMPRIMIR'!Q29/'EJEC REGULAR'!$D$1</f>
        <v>635787.096</v>
      </c>
      <c r="R29" s="13">
        <f>'EJEC NO IMPRIMIR'!R29/'EJEC REGULAR'!$D$1</f>
        <v>138465</v>
      </c>
      <c r="S29" s="13">
        <f>'EJEC NO IMPRIMIR'!S29/'EJEC REGULAR'!$D$1</f>
        <v>0</v>
      </c>
      <c r="T29" s="13">
        <f>'EJEC NO IMPRIMIR'!T29/'EJEC REGULAR'!$D$1</f>
        <v>0</v>
      </c>
      <c r="U29" s="13">
        <f t="shared" si="7"/>
        <v>1880615.344</v>
      </c>
      <c r="V29" s="33"/>
      <c r="W29" s="5">
        <f t="shared" si="4"/>
        <v>1880615.344</v>
      </c>
      <c r="X29" s="33"/>
      <c r="Y29" s="33"/>
      <c r="Z29" s="33">
        <f t="shared" si="1"/>
        <v>1880615.344</v>
      </c>
      <c r="AA29" s="33"/>
      <c r="AB29" s="33"/>
      <c r="AC29" s="33">
        <v>536526757</v>
      </c>
      <c r="AD29" s="33">
        <f t="shared" si="2"/>
        <v>536526.757</v>
      </c>
      <c r="AE29" s="33">
        <f t="shared" si="8"/>
        <v>1344088.587</v>
      </c>
      <c r="AF29" s="33"/>
    </row>
    <row r="30" spans="1:32" s="19" customFormat="1" ht="22.5" customHeight="1">
      <c r="A30" s="32"/>
      <c r="B30" s="30" t="s">
        <v>13</v>
      </c>
      <c r="D30" s="31" t="s">
        <v>30</v>
      </c>
      <c r="F30" s="13">
        <f>'EJEC NO IMPRIMIR'!F30/'EJEC REGULAR'!$D$1</f>
        <v>75439</v>
      </c>
      <c r="G30" s="13">
        <f>'EJEC NO IMPRIMIR'!G30/'EJEC REGULAR'!$D$1</f>
        <v>54542</v>
      </c>
      <c r="H30" s="13">
        <f>'EJEC NO IMPRIMIR'!H30/'EJEC REGULAR'!$D$1</f>
        <v>126830</v>
      </c>
      <c r="I30" s="13">
        <f>'EJEC NO IMPRIMIR'!I30/'EJEC REGULAR'!$D$1</f>
        <v>236735</v>
      </c>
      <c r="J30" s="13">
        <f>'EJEC NO IMPRIMIR'!J30/'EJEC REGULAR'!$D$1</f>
        <v>142684</v>
      </c>
      <c r="K30" s="13">
        <f>'EJEC NO IMPRIMIR'!K30/'EJEC REGULAR'!$D$1</f>
        <v>863067</v>
      </c>
      <c r="L30" s="13">
        <f>'EJEC NO IMPRIMIR'!L30/'EJEC REGULAR'!$D$1</f>
        <v>187028</v>
      </c>
      <c r="M30" s="13">
        <f>'EJEC NO IMPRIMIR'!M30/'EJEC REGULAR'!$D$1</f>
        <v>65980</v>
      </c>
      <c r="N30" s="13">
        <f>'EJEC NO IMPRIMIR'!N30/'EJEC REGULAR'!$D$1</f>
        <v>2390861</v>
      </c>
      <c r="O30" s="13">
        <f>'EJEC NO IMPRIMIR'!O30/'EJEC REGULAR'!$D$1</f>
        <v>52499</v>
      </c>
      <c r="P30" s="13">
        <f>'EJEC NO IMPRIMIR'!P30/'EJEC REGULAR'!$D$1</f>
        <v>261248</v>
      </c>
      <c r="Q30" s="13">
        <f>'EJEC NO IMPRIMIR'!Q30/'EJEC REGULAR'!$D$1</f>
        <v>111255</v>
      </c>
      <c r="R30" s="13">
        <f>'EJEC NO IMPRIMIR'!R30/'EJEC REGULAR'!$D$1</f>
        <v>170401</v>
      </c>
      <c r="S30" s="13">
        <f>'EJEC NO IMPRIMIR'!S30/'EJEC REGULAR'!$D$1</f>
        <v>90937</v>
      </c>
      <c r="T30" s="13">
        <f>'EJEC NO IMPRIMIR'!T30/'EJEC REGULAR'!$D$1</f>
        <v>922959</v>
      </c>
      <c r="U30" s="13">
        <f t="shared" si="7"/>
        <v>5752465</v>
      </c>
      <c r="V30" s="33"/>
      <c r="W30" s="5">
        <f t="shared" si="4"/>
        <v>4738569</v>
      </c>
      <c r="X30" s="33"/>
      <c r="Y30" s="33"/>
      <c r="Z30" s="33">
        <f t="shared" si="1"/>
        <v>4738569</v>
      </c>
      <c r="AA30" s="33"/>
      <c r="AB30" s="33"/>
      <c r="AD30" s="33">
        <f t="shared" si="2"/>
        <v>0</v>
      </c>
      <c r="AE30" s="33">
        <f t="shared" si="8"/>
        <v>4738569</v>
      </c>
      <c r="AF30" s="33"/>
    </row>
    <row r="31" spans="1:32" s="19" customFormat="1" ht="22.5" customHeight="1">
      <c r="A31" s="32"/>
      <c r="B31" s="30" t="s">
        <v>75</v>
      </c>
      <c r="D31" s="31" t="s">
        <v>67</v>
      </c>
      <c r="F31" s="13">
        <f>'EJEC NO IMPRIMIR'!F31/'EJEC REGULAR'!$D$1</f>
        <v>0</v>
      </c>
      <c r="G31" s="13">
        <f>'EJEC NO IMPRIMIR'!G31/'EJEC REGULAR'!$D$1</f>
        <v>0</v>
      </c>
      <c r="H31" s="13">
        <f>'EJEC NO IMPRIMIR'!H31/'EJEC REGULAR'!$D$1</f>
        <v>0</v>
      </c>
      <c r="I31" s="13">
        <f>'EJEC NO IMPRIMIR'!I31/'EJEC REGULAR'!$D$1</f>
        <v>68631.434</v>
      </c>
      <c r="J31" s="13">
        <f>'EJEC NO IMPRIMIR'!J31/'EJEC REGULAR'!$D$1</f>
        <v>714683.867</v>
      </c>
      <c r="K31" s="13">
        <f>'EJEC NO IMPRIMIR'!K31/'EJEC REGULAR'!$D$1</f>
        <v>46046.165</v>
      </c>
      <c r="L31" s="13">
        <f>'EJEC NO IMPRIMIR'!L31/'EJEC REGULAR'!$D$1</f>
        <v>0</v>
      </c>
      <c r="M31" s="13">
        <f>'EJEC NO IMPRIMIR'!M31/'EJEC REGULAR'!$D$1</f>
        <v>0</v>
      </c>
      <c r="N31" s="13">
        <f>'EJEC NO IMPRIMIR'!N31/'EJEC REGULAR'!$D$1</f>
        <v>0</v>
      </c>
      <c r="O31" s="13">
        <f>'EJEC NO IMPRIMIR'!O31/'EJEC REGULAR'!$D$1</f>
        <v>0</v>
      </c>
      <c r="P31" s="13">
        <f>'EJEC NO IMPRIMIR'!P31/'EJEC REGULAR'!$D$1</f>
        <v>0</v>
      </c>
      <c r="Q31" s="13">
        <f>'EJEC NO IMPRIMIR'!Q31/'EJEC REGULAR'!$D$1</f>
        <v>0</v>
      </c>
      <c r="R31" s="13">
        <f>'EJEC NO IMPRIMIR'!R31/'EJEC REGULAR'!$D$1</f>
        <v>0</v>
      </c>
      <c r="S31" s="13">
        <f>'EJEC NO IMPRIMIR'!S31/'EJEC REGULAR'!$D$1</f>
        <v>0</v>
      </c>
      <c r="T31" s="13">
        <f>'EJEC NO IMPRIMIR'!T31/'EJEC REGULAR'!$D$1</f>
        <v>0</v>
      </c>
      <c r="U31" s="13">
        <f t="shared" si="7"/>
        <v>829361.466</v>
      </c>
      <c r="V31" s="33"/>
      <c r="W31" s="5">
        <f t="shared" si="4"/>
        <v>829361.466</v>
      </c>
      <c r="X31" s="33"/>
      <c r="Y31" s="33"/>
      <c r="Z31" s="33">
        <f t="shared" si="1"/>
        <v>829361.466</v>
      </c>
      <c r="AA31" s="33"/>
      <c r="AB31" s="33"/>
      <c r="AC31" s="33">
        <v>1766087846</v>
      </c>
      <c r="AD31" s="33">
        <f t="shared" si="2"/>
        <v>1766087.846</v>
      </c>
      <c r="AE31" s="33">
        <f t="shared" si="8"/>
        <v>-936726.3799999999</v>
      </c>
      <c r="AF31" s="33"/>
    </row>
    <row r="32" spans="1:32" s="17" customFormat="1" ht="22.5" customHeight="1">
      <c r="A32" s="32"/>
      <c r="B32" s="30" t="s">
        <v>76</v>
      </c>
      <c r="C32" s="19"/>
      <c r="D32" s="37" t="s">
        <v>68</v>
      </c>
      <c r="E32" s="19"/>
      <c r="F32" s="15">
        <f>'EJEC NO IMPRIMIR'!F32/'EJEC REGULAR'!$D$1</f>
        <v>44099.675</v>
      </c>
      <c r="G32" s="15">
        <f>'EJEC NO IMPRIMIR'!G32/'EJEC REGULAR'!$D$1</f>
        <v>57453.637</v>
      </c>
      <c r="H32" s="15">
        <f>'EJEC NO IMPRIMIR'!H32/'EJEC REGULAR'!$D$1</f>
        <v>137126.977</v>
      </c>
      <c r="I32" s="15">
        <f>'EJEC NO IMPRIMIR'!I32/'EJEC REGULAR'!$D$1</f>
        <v>107372</v>
      </c>
      <c r="J32" s="15">
        <f>'EJEC NO IMPRIMIR'!J32/'EJEC REGULAR'!$D$1</f>
        <v>703692.726</v>
      </c>
      <c r="K32" s="15">
        <f>'EJEC NO IMPRIMIR'!K32/'EJEC REGULAR'!$D$1</f>
        <v>4799531.915</v>
      </c>
      <c r="L32" s="15">
        <f>'EJEC NO IMPRIMIR'!L32/'EJEC REGULAR'!$D$1</f>
        <v>485917.027</v>
      </c>
      <c r="M32" s="15">
        <f>'EJEC NO IMPRIMIR'!M32/'EJEC REGULAR'!$D$1</f>
        <v>101089.137</v>
      </c>
      <c r="N32" s="15">
        <f>'EJEC NO IMPRIMIR'!N32/'EJEC REGULAR'!$D$1</f>
        <v>36314.142</v>
      </c>
      <c r="O32" s="15">
        <f>'EJEC NO IMPRIMIR'!O32/'EJEC REGULAR'!$D$1</f>
        <v>160230.203</v>
      </c>
      <c r="P32" s="15">
        <f>'EJEC NO IMPRIMIR'!P32/'EJEC REGULAR'!$D$1</f>
        <v>829953.424</v>
      </c>
      <c r="Q32" s="15">
        <f>'EJEC NO IMPRIMIR'!Q32/'EJEC REGULAR'!$D$1</f>
        <v>67790.553</v>
      </c>
      <c r="R32" s="15">
        <f>'EJEC NO IMPRIMIR'!R32/'EJEC REGULAR'!$D$1</f>
        <v>250035.77</v>
      </c>
      <c r="S32" s="15">
        <f>'EJEC NO IMPRIMIR'!S32/'EJEC REGULAR'!$D$1</f>
        <v>85933</v>
      </c>
      <c r="T32" s="15">
        <f>'EJEC NO IMPRIMIR'!T32/'EJEC REGULAR'!$D$1</f>
        <v>102911</v>
      </c>
      <c r="U32" s="13">
        <f>SUM(U33:U40)</f>
        <v>7969451.186000001</v>
      </c>
      <c r="V32" s="7"/>
      <c r="W32" s="5">
        <f t="shared" si="4"/>
        <v>7780607.186000001</v>
      </c>
      <c r="X32" s="7"/>
      <c r="Y32" s="5" t="e">
        <f>SUM(Y33:Y41)</f>
        <v>#REF!</v>
      </c>
      <c r="Z32" s="82" t="e">
        <f t="shared" si="1"/>
        <v>#REF!</v>
      </c>
      <c r="AA32" s="7"/>
      <c r="AB32" s="7"/>
      <c r="AC32" s="33">
        <v>2967276760</v>
      </c>
      <c r="AD32" s="33">
        <f t="shared" si="2"/>
        <v>2967276.76</v>
      </c>
      <c r="AE32" s="33" t="e">
        <f t="shared" si="8"/>
        <v>#REF!</v>
      </c>
      <c r="AF32" s="7"/>
    </row>
    <row r="33" spans="1:32" s="19" customFormat="1" ht="22.5" customHeight="1">
      <c r="A33" s="32"/>
      <c r="B33" s="47" t="s">
        <v>20</v>
      </c>
      <c r="C33" s="45"/>
      <c r="D33" s="48" t="s">
        <v>38</v>
      </c>
      <c r="F33" s="14">
        <f>'EJEC NO IMPRIMIR'!F33/'EJEC REGULAR'!$D$1</f>
        <v>0</v>
      </c>
      <c r="G33" s="14">
        <f>'EJEC NO IMPRIMIR'!G33/'EJEC REGULAR'!$D$1</f>
        <v>0</v>
      </c>
      <c r="H33" s="14">
        <f>'EJEC NO IMPRIMIR'!H33/'EJEC REGULAR'!$D$1</f>
        <v>0</v>
      </c>
      <c r="I33" s="14">
        <f>'EJEC NO IMPRIMIR'!I33/'EJEC REGULAR'!$D$1</f>
        <v>0</v>
      </c>
      <c r="J33" s="14">
        <f>'EJEC NO IMPRIMIR'!J33/'EJEC REGULAR'!$D$1</f>
        <v>574862.726</v>
      </c>
      <c r="K33" s="14">
        <f>'EJEC NO IMPRIMIR'!K33/'EJEC REGULAR'!$D$1</f>
        <v>1521.771</v>
      </c>
      <c r="L33" s="14">
        <f>'EJEC NO IMPRIMIR'!L33/'EJEC REGULAR'!$D$1</f>
        <v>0</v>
      </c>
      <c r="M33" s="14">
        <f>'EJEC NO IMPRIMIR'!M33/'EJEC REGULAR'!$D$1</f>
        <v>0</v>
      </c>
      <c r="N33" s="14">
        <f>'EJEC NO IMPRIMIR'!N33/'EJEC REGULAR'!$D$1</f>
        <v>0</v>
      </c>
      <c r="O33" s="14">
        <f>'EJEC NO IMPRIMIR'!O33/'EJEC REGULAR'!$D$1</f>
        <v>0</v>
      </c>
      <c r="P33" s="14">
        <f>'EJEC NO IMPRIMIR'!P33/'EJEC REGULAR'!$D$1</f>
        <v>0</v>
      </c>
      <c r="Q33" s="14">
        <f>'EJEC NO IMPRIMIR'!Q33/'EJEC REGULAR'!$D$1</f>
        <v>0</v>
      </c>
      <c r="R33" s="14">
        <f>'EJEC NO IMPRIMIR'!R33/'EJEC REGULAR'!$D$1</f>
        <v>0</v>
      </c>
      <c r="S33" s="14">
        <f>'EJEC NO IMPRIMIR'!S33/'EJEC REGULAR'!$D$1</f>
        <v>0</v>
      </c>
      <c r="T33" s="14">
        <f>'EJEC NO IMPRIMIR'!T33/'EJEC REGULAR'!$D$1</f>
        <v>0</v>
      </c>
      <c r="U33" s="14">
        <f aca="true" t="shared" si="9" ref="U33:U41">SUM(F33:T33)</f>
        <v>576384.497</v>
      </c>
      <c r="V33" s="33"/>
      <c r="W33" s="5">
        <f t="shared" si="4"/>
        <v>576384.497</v>
      </c>
      <c r="X33" s="33"/>
      <c r="Y33" s="33"/>
      <c r="Z33" s="82">
        <f t="shared" si="1"/>
        <v>576384.497</v>
      </c>
      <c r="AA33" s="33"/>
      <c r="AB33" s="33"/>
      <c r="AD33" s="33">
        <f t="shared" si="2"/>
        <v>0</v>
      </c>
      <c r="AE33" s="33">
        <f t="shared" si="8"/>
        <v>576384.497</v>
      </c>
      <c r="AF33" s="33"/>
    </row>
    <row r="34" spans="1:32" s="19" customFormat="1" ht="22.5" customHeight="1">
      <c r="A34" s="32"/>
      <c r="B34" s="34" t="s">
        <v>39</v>
      </c>
      <c r="D34" s="31" t="s">
        <v>98</v>
      </c>
      <c r="F34" s="13">
        <f>'EJEC NO IMPRIMIR'!F34/'EJEC REGULAR'!$D$1</f>
        <v>0</v>
      </c>
      <c r="G34" s="13">
        <f>'EJEC NO IMPRIMIR'!G34/'EJEC REGULAR'!$D$1</f>
        <v>0</v>
      </c>
      <c r="H34" s="13">
        <f>'EJEC NO IMPRIMIR'!H34/'EJEC REGULAR'!$D$1</f>
        <v>0</v>
      </c>
      <c r="I34" s="13">
        <f>'EJEC NO IMPRIMIR'!I34/'EJEC REGULAR'!$D$1</f>
        <v>0</v>
      </c>
      <c r="J34" s="13">
        <f>'EJEC NO IMPRIMIR'!J34/'EJEC REGULAR'!$D$1</f>
        <v>0</v>
      </c>
      <c r="K34" s="13">
        <f>'EJEC NO IMPRIMIR'!K34/'EJEC REGULAR'!$D$1</f>
        <v>443668.164</v>
      </c>
      <c r="L34" s="13">
        <f>'EJEC NO IMPRIMIR'!L34/'EJEC REGULAR'!$D$1</f>
        <v>0</v>
      </c>
      <c r="M34" s="13">
        <f>'EJEC NO IMPRIMIR'!M34/'EJEC REGULAR'!$D$1</f>
        <v>0</v>
      </c>
      <c r="N34" s="13">
        <f>'EJEC NO IMPRIMIR'!N34/'EJEC REGULAR'!$D$1</f>
        <v>0</v>
      </c>
      <c r="O34" s="13">
        <f>'EJEC NO IMPRIMIR'!O34/'EJEC REGULAR'!$D$1</f>
        <v>0</v>
      </c>
      <c r="P34" s="13">
        <f>'EJEC NO IMPRIMIR'!P34/'EJEC REGULAR'!$D$1</f>
        <v>0</v>
      </c>
      <c r="Q34" s="13">
        <f>'EJEC NO IMPRIMIR'!Q34/'EJEC REGULAR'!$D$1</f>
        <v>0</v>
      </c>
      <c r="R34" s="13">
        <f>'EJEC NO IMPRIMIR'!R34/'EJEC REGULAR'!$D$1</f>
        <v>0</v>
      </c>
      <c r="S34" s="13">
        <f>'EJEC NO IMPRIMIR'!S34/'EJEC REGULAR'!$D$1</f>
        <v>0</v>
      </c>
      <c r="T34" s="13">
        <f>'EJEC NO IMPRIMIR'!T34/'EJEC REGULAR'!$D$1</f>
        <v>0</v>
      </c>
      <c r="U34" s="13">
        <f t="shared" si="9"/>
        <v>443668.164</v>
      </c>
      <c r="V34" s="33"/>
      <c r="W34" s="5">
        <f t="shared" si="4"/>
        <v>443668.164</v>
      </c>
      <c r="X34" s="33"/>
      <c r="Y34" s="33"/>
      <c r="Z34" s="82">
        <f t="shared" si="1"/>
        <v>443668.164</v>
      </c>
      <c r="AA34" s="33"/>
      <c r="AB34" s="33"/>
      <c r="AD34" s="33">
        <f t="shared" si="2"/>
        <v>0</v>
      </c>
      <c r="AE34" s="33">
        <f t="shared" si="8"/>
        <v>443668.164</v>
      </c>
      <c r="AF34" s="33"/>
    </row>
    <row r="35" spans="1:32" s="19" customFormat="1" ht="22.5" customHeight="1">
      <c r="A35" s="32"/>
      <c r="B35" s="34" t="s">
        <v>31</v>
      </c>
      <c r="D35" s="31" t="s">
        <v>33</v>
      </c>
      <c r="F35" s="13">
        <f>'EJEC NO IMPRIMIR'!F35/'EJEC REGULAR'!$D$1</f>
        <v>0</v>
      </c>
      <c r="G35" s="13">
        <f>'EJEC NO IMPRIMIR'!G35/'EJEC REGULAR'!$D$1</f>
        <v>0</v>
      </c>
      <c r="H35" s="13">
        <f>'EJEC NO IMPRIMIR'!H35/'EJEC REGULAR'!$D$1</f>
        <v>0</v>
      </c>
      <c r="I35" s="13">
        <f>'EJEC NO IMPRIMIR'!I35/'EJEC REGULAR'!$D$1</f>
        <v>0</v>
      </c>
      <c r="J35" s="13">
        <f>'EJEC NO IMPRIMIR'!J35/'EJEC REGULAR'!$D$1</f>
        <v>0</v>
      </c>
      <c r="K35" s="13">
        <f>'EJEC NO IMPRIMIR'!K35/'EJEC REGULAR'!$D$1</f>
        <v>921618.954</v>
      </c>
      <c r="L35" s="13">
        <f>'EJEC NO IMPRIMIR'!L35/'EJEC REGULAR'!$D$1</f>
        <v>439638.432</v>
      </c>
      <c r="M35" s="13">
        <f>'EJEC NO IMPRIMIR'!M35/'EJEC REGULAR'!$D$1</f>
        <v>0</v>
      </c>
      <c r="N35" s="13">
        <f>'EJEC NO IMPRIMIR'!N35/'EJEC REGULAR'!$D$1</f>
        <v>0</v>
      </c>
      <c r="O35" s="13">
        <f>'EJEC NO IMPRIMIR'!O35/'EJEC REGULAR'!$D$1</f>
        <v>0</v>
      </c>
      <c r="P35" s="13">
        <f>'EJEC NO IMPRIMIR'!P35/'EJEC REGULAR'!$D$1</f>
        <v>18436</v>
      </c>
      <c r="Q35" s="13">
        <f>'EJEC NO IMPRIMIR'!Q35/'EJEC REGULAR'!$D$1</f>
        <v>0</v>
      </c>
      <c r="R35" s="13">
        <f>'EJEC NO IMPRIMIR'!R35/'EJEC REGULAR'!$D$1</f>
        <v>0</v>
      </c>
      <c r="S35" s="13">
        <f>'EJEC NO IMPRIMIR'!S35/'EJEC REGULAR'!$D$1</f>
        <v>0</v>
      </c>
      <c r="T35" s="13">
        <f>'EJEC NO IMPRIMIR'!T35/'EJEC REGULAR'!$D$1</f>
        <v>0</v>
      </c>
      <c r="U35" s="13">
        <f t="shared" si="9"/>
        <v>1379693.386</v>
      </c>
      <c r="V35" s="33"/>
      <c r="W35" s="5">
        <f t="shared" si="4"/>
        <v>1379693.386</v>
      </c>
      <c r="X35" s="33"/>
      <c r="Y35" s="71" t="e">
        <f>+#REF!</f>
        <v>#REF!</v>
      </c>
      <c r="Z35" s="82" t="e">
        <f t="shared" si="1"/>
        <v>#REF!</v>
      </c>
      <c r="AA35" s="33"/>
      <c r="AB35" s="33"/>
      <c r="AD35" s="33">
        <f t="shared" si="2"/>
        <v>0</v>
      </c>
      <c r="AE35" s="33"/>
      <c r="AF35" s="33"/>
    </row>
    <row r="36" spans="1:32" s="19" customFormat="1" ht="22.5" customHeight="1">
      <c r="A36" s="32"/>
      <c r="B36" s="34" t="s">
        <v>32</v>
      </c>
      <c r="D36" s="31" t="s">
        <v>34</v>
      </c>
      <c r="F36" s="13">
        <f>'EJEC NO IMPRIMIR'!F36/'EJEC REGULAR'!$D$1</f>
        <v>0</v>
      </c>
      <c r="G36" s="13">
        <f>'EJEC NO IMPRIMIR'!G36/'EJEC REGULAR'!$D$1</f>
        <v>0</v>
      </c>
      <c r="H36" s="13">
        <f>'EJEC NO IMPRIMIR'!H36/'EJEC REGULAR'!$D$1</f>
        <v>0</v>
      </c>
      <c r="I36" s="13">
        <f>'EJEC NO IMPRIMIR'!I36/'EJEC REGULAR'!$D$1</f>
        <v>0</v>
      </c>
      <c r="J36" s="13">
        <f>'EJEC NO IMPRIMIR'!J36/'EJEC REGULAR'!$D$1</f>
        <v>0</v>
      </c>
      <c r="K36" s="13">
        <f>'EJEC NO IMPRIMIR'!K36/'EJEC REGULAR'!$D$1</f>
        <v>31360.294</v>
      </c>
      <c r="L36" s="13">
        <f>'EJEC NO IMPRIMIR'!L36/'EJEC REGULAR'!$D$1</f>
        <v>0</v>
      </c>
      <c r="M36" s="13">
        <f>'EJEC NO IMPRIMIR'!M36/'EJEC REGULAR'!$D$1</f>
        <v>0</v>
      </c>
      <c r="N36" s="13">
        <f>'EJEC NO IMPRIMIR'!N36/'EJEC REGULAR'!$D$1</f>
        <v>0</v>
      </c>
      <c r="O36" s="13">
        <f>'EJEC NO IMPRIMIR'!O36/'EJEC REGULAR'!$D$1</f>
        <v>26441.96</v>
      </c>
      <c r="P36" s="13">
        <f>'EJEC NO IMPRIMIR'!P36/'EJEC REGULAR'!$D$1</f>
        <v>0</v>
      </c>
      <c r="Q36" s="13">
        <f>'EJEC NO IMPRIMIR'!Q36/'EJEC REGULAR'!$D$1</f>
        <v>9075.336</v>
      </c>
      <c r="R36" s="13">
        <f>'EJEC NO IMPRIMIR'!R36/'EJEC REGULAR'!$D$1</f>
        <v>0</v>
      </c>
      <c r="S36" s="13">
        <f>'EJEC NO IMPRIMIR'!S36/'EJEC REGULAR'!$D$1</f>
        <v>2087</v>
      </c>
      <c r="T36" s="13">
        <f>'EJEC NO IMPRIMIR'!T36/'EJEC REGULAR'!$D$1</f>
        <v>0</v>
      </c>
      <c r="U36" s="13">
        <f t="shared" si="9"/>
        <v>68964.59</v>
      </c>
      <c r="V36" s="33"/>
      <c r="W36" s="5">
        <f t="shared" si="4"/>
        <v>66877.59</v>
      </c>
      <c r="X36" s="33"/>
      <c r="Y36" s="71" t="e">
        <f>+#REF!</f>
        <v>#REF!</v>
      </c>
      <c r="Z36" s="82" t="e">
        <f t="shared" si="1"/>
        <v>#REF!</v>
      </c>
      <c r="AA36" s="33"/>
      <c r="AB36" s="33"/>
      <c r="AD36" s="33">
        <f t="shared" si="2"/>
        <v>0</v>
      </c>
      <c r="AE36" s="33"/>
      <c r="AF36" s="33"/>
    </row>
    <row r="37" spans="1:32" s="19" customFormat="1" ht="22.5" customHeight="1">
      <c r="A37" s="32"/>
      <c r="B37" s="34" t="s">
        <v>37</v>
      </c>
      <c r="D37" s="31" t="s">
        <v>47</v>
      </c>
      <c r="F37" s="13">
        <f>'EJEC NO IMPRIMIR'!F37/'EJEC REGULAR'!$D$1</f>
        <v>0</v>
      </c>
      <c r="G37" s="13">
        <f>'EJEC NO IMPRIMIR'!G37/'EJEC REGULAR'!$D$1</f>
        <v>7514.688</v>
      </c>
      <c r="H37" s="13">
        <f>'EJEC NO IMPRIMIR'!H37/'EJEC REGULAR'!$D$1</f>
        <v>3579.09</v>
      </c>
      <c r="I37" s="13">
        <f>'EJEC NO IMPRIMIR'!I37/'EJEC REGULAR'!$D$1</f>
        <v>0</v>
      </c>
      <c r="J37" s="13">
        <f>'EJEC NO IMPRIMIR'!J37/'EJEC REGULAR'!$D$1</f>
        <v>0</v>
      </c>
      <c r="K37" s="13">
        <f>'EJEC NO IMPRIMIR'!K37/'EJEC REGULAR'!$D$1</f>
        <v>2910896.514</v>
      </c>
      <c r="L37" s="13">
        <f>'EJEC NO IMPRIMIR'!L37/'EJEC REGULAR'!$D$1</f>
        <v>0</v>
      </c>
      <c r="M37" s="13">
        <f>'EJEC NO IMPRIMIR'!M37/'EJEC REGULAR'!$D$1</f>
        <v>53399.16</v>
      </c>
      <c r="N37" s="13">
        <f>'EJEC NO IMPRIMIR'!N37/'EJEC REGULAR'!$D$1</f>
        <v>2140.1</v>
      </c>
      <c r="O37" s="13">
        <f>'EJEC NO IMPRIMIR'!O37/'EJEC REGULAR'!$D$1</f>
        <v>0</v>
      </c>
      <c r="P37" s="13">
        <f>'EJEC NO IMPRIMIR'!P37/'EJEC REGULAR'!$D$1</f>
        <v>126015.177</v>
      </c>
      <c r="Q37" s="13">
        <f>'EJEC NO IMPRIMIR'!Q37/'EJEC REGULAR'!$D$1</f>
        <v>0</v>
      </c>
      <c r="R37" s="13">
        <f>'EJEC NO IMPRIMIR'!R37/'EJEC REGULAR'!$D$1</f>
        <v>0</v>
      </c>
      <c r="S37" s="13">
        <f>'EJEC NO IMPRIMIR'!S37/'EJEC REGULAR'!$D$1</f>
        <v>57267</v>
      </c>
      <c r="T37" s="13">
        <f>'EJEC NO IMPRIMIR'!T37/'EJEC REGULAR'!$D$1</f>
        <v>0</v>
      </c>
      <c r="U37" s="13">
        <f t="shared" si="9"/>
        <v>3160811.7290000003</v>
      </c>
      <c r="V37" s="33"/>
      <c r="W37" s="5">
        <f t="shared" si="4"/>
        <v>3103544.7290000003</v>
      </c>
      <c r="X37" s="33"/>
      <c r="Y37" s="71" t="e">
        <f>+#REF!</f>
        <v>#REF!</v>
      </c>
      <c r="Z37" s="82" t="e">
        <f t="shared" si="1"/>
        <v>#REF!</v>
      </c>
      <c r="AA37" s="33"/>
      <c r="AB37" s="33"/>
      <c r="AD37" s="33">
        <f t="shared" si="2"/>
        <v>0</v>
      </c>
      <c r="AE37" s="33"/>
      <c r="AF37" s="33"/>
    </row>
    <row r="38" spans="1:32" s="19" customFormat="1" ht="22.5" customHeight="1">
      <c r="A38" s="32"/>
      <c r="B38" s="34" t="s">
        <v>21</v>
      </c>
      <c r="D38" s="31" t="s">
        <v>36</v>
      </c>
      <c r="F38" s="13">
        <f>'EJEC NO IMPRIMIR'!F38/'EJEC REGULAR'!$D$1</f>
        <v>15641.177</v>
      </c>
      <c r="G38" s="13">
        <f>'EJEC NO IMPRIMIR'!G38/'EJEC REGULAR'!$D$1</f>
        <v>49895.95</v>
      </c>
      <c r="H38" s="13">
        <f>'EJEC NO IMPRIMIR'!H38/'EJEC REGULAR'!$D$1</f>
        <v>51912.977</v>
      </c>
      <c r="I38" s="13">
        <f>'EJEC NO IMPRIMIR'!I38/'EJEC REGULAR'!$D$1</f>
        <v>60839</v>
      </c>
      <c r="J38" s="13">
        <f>'EJEC NO IMPRIMIR'!J38/'EJEC REGULAR'!$D$1</f>
        <v>49403.453</v>
      </c>
      <c r="K38" s="13">
        <f>'EJEC NO IMPRIMIR'!K38/'EJEC REGULAR'!$D$1</f>
        <v>116014.753</v>
      </c>
      <c r="L38" s="13">
        <f>'EJEC NO IMPRIMIR'!L38/'EJEC REGULAR'!$D$1</f>
        <v>17641</v>
      </c>
      <c r="M38" s="13">
        <f>'EJEC NO IMPRIMIR'!M38/'EJEC REGULAR'!$D$1</f>
        <v>27117.257</v>
      </c>
      <c r="N38" s="13">
        <f>'EJEC NO IMPRIMIR'!N38/'EJEC REGULAR'!$D$1</f>
        <v>13763.496</v>
      </c>
      <c r="O38" s="13">
        <f>'EJEC NO IMPRIMIR'!O38/'EJEC REGULAR'!$D$1</f>
        <v>48352.577</v>
      </c>
      <c r="P38" s="13">
        <f>'EJEC NO IMPRIMIR'!P38/'EJEC REGULAR'!$D$1</f>
        <v>123856.094</v>
      </c>
      <c r="Q38" s="13">
        <f>'EJEC NO IMPRIMIR'!Q38/'EJEC REGULAR'!$D$1</f>
        <v>30931.735</v>
      </c>
      <c r="R38" s="13">
        <f>'EJEC NO IMPRIMIR'!R38/'EJEC REGULAR'!$D$1</f>
        <v>54133.247</v>
      </c>
      <c r="S38" s="13">
        <f>'EJEC NO IMPRIMIR'!S38/'EJEC REGULAR'!$D$1</f>
        <v>12420</v>
      </c>
      <c r="T38" s="13">
        <f>'EJEC NO IMPRIMIR'!T38/'EJEC REGULAR'!$D$1</f>
        <v>57588</v>
      </c>
      <c r="U38" s="13">
        <f t="shared" si="9"/>
        <v>729510.7159999999</v>
      </c>
      <c r="V38" s="33"/>
      <c r="W38" s="5">
        <f t="shared" si="4"/>
        <v>659502.7159999999</v>
      </c>
      <c r="X38" s="33"/>
      <c r="Y38" s="71" t="e">
        <f>+#REF!</f>
        <v>#REF!</v>
      </c>
      <c r="Z38" s="82" t="e">
        <f t="shared" si="1"/>
        <v>#REF!</v>
      </c>
      <c r="AA38" s="33"/>
      <c r="AB38" s="33"/>
      <c r="AD38" s="33">
        <f t="shared" si="2"/>
        <v>0</v>
      </c>
      <c r="AE38" s="33"/>
      <c r="AF38" s="33"/>
    </row>
    <row r="39" spans="1:32" s="19" customFormat="1" ht="22.5" customHeight="1">
      <c r="A39" s="32"/>
      <c r="B39" s="34" t="s">
        <v>23</v>
      </c>
      <c r="D39" s="31" t="s">
        <v>35</v>
      </c>
      <c r="F39" s="13">
        <f>'EJEC NO IMPRIMIR'!F39/'EJEC REGULAR'!$D$1</f>
        <v>28458.498</v>
      </c>
      <c r="G39" s="13">
        <f>'EJEC NO IMPRIMIR'!G39/'EJEC REGULAR'!$D$1</f>
        <v>42.999</v>
      </c>
      <c r="H39" s="13">
        <f>'EJEC NO IMPRIMIR'!H39/'EJEC REGULAR'!$D$1</f>
        <v>81634.91</v>
      </c>
      <c r="I39" s="13">
        <f>'EJEC NO IMPRIMIR'!I39/'EJEC REGULAR'!$D$1</f>
        <v>46533</v>
      </c>
      <c r="J39" s="13">
        <f>'EJEC NO IMPRIMIR'!J39/'EJEC REGULAR'!$D$1</f>
        <v>79426.547</v>
      </c>
      <c r="K39" s="13">
        <f>'EJEC NO IMPRIMIR'!K39/'EJEC REGULAR'!$D$1</f>
        <v>374451.465</v>
      </c>
      <c r="L39" s="13">
        <f>'EJEC NO IMPRIMIR'!L39/'EJEC REGULAR'!$D$1</f>
        <v>28637.595</v>
      </c>
      <c r="M39" s="13">
        <f>'EJEC NO IMPRIMIR'!M39/'EJEC REGULAR'!$D$1</f>
        <v>20572.72</v>
      </c>
      <c r="N39" s="13">
        <f>'EJEC NO IMPRIMIR'!N39/'EJEC REGULAR'!$D$1</f>
        <v>20410.546</v>
      </c>
      <c r="O39" s="13">
        <f>'EJEC NO IMPRIMIR'!O39/'EJEC REGULAR'!$D$1</f>
        <v>85435.666</v>
      </c>
      <c r="P39" s="13">
        <f>'EJEC NO IMPRIMIR'!P39/'EJEC REGULAR'!$D$1</f>
        <v>561646.153</v>
      </c>
      <c r="Q39" s="13">
        <f>'EJEC NO IMPRIMIR'!Q39/'EJEC REGULAR'!$D$1</f>
        <v>27783.482</v>
      </c>
      <c r="R39" s="13">
        <f>'EJEC NO IMPRIMIR'!R39/'EJEC REGULAR'!$D$1</f>
        <v>195902.523</v>
      </c>
      <c r="S39" s="13">
        <f>'EJEC NO IMPRIMIR'!S39/'EJEC REGULAR'!$D$1</f>
        <v>14159</v>
      </c>
      <c r="T39" s="13">
        <f>'EJEC NO IMPRIMIR'!T39/'EJEC REGULAR'!$D$1</f>
        <v>45323</v>
      </c>
      <c r="U39" s="13">
        <f t="shared" si="9"/>
        <v>1610418.104</v>
      </c>
      <c r="V39" s="33"/>
      <c r="W39" s="5">
        <f t="shared" si="4"/>
        <v>1550936.104</v>
      </c>
      <c r="X39" s="33"/>
      <c r="Y39" s="71" t="e">
        <f>+#REF!</f>
        <v>#REF!</v>
      </c>
      <c r="Z39" s="82" t="e">
        <f t="shared" si="1"/>
        <v>#REF!</v>
      </c>
      <c r="AA39" s="33"/>
      <c r="AB39" s="33"/>
      <c r="AD39" s="33">
        <f t="shared" si="2"/>
        <v>0</v>
      </c>
      <c r="AE39" s="33"/>
      <c r="AF39" s="33"/>
    </row>
    <row r="40" spans="1:32" s="19" customFormat="1" ht="22.5" customHeight="1">
      <c r="A40" s="32"/>
      <c r="B40" s="34" t="s">
        <v>96</v>
      </c>
      <c r="D40" s="31" t="s">
        <v>97</v>
      </c>
      <c r="F40" s="13">
        <f>'EJEC NO IMPRIMIR'!F40/'EJEC REGULAR'!$D$1</f>
        <v>0</v>
      </c>
      <c r="G40" s="13">
        <f>'EJEC NO IMPRIMIR'!G40/'EJEC REGULAR'!$D$1</f>
        <v>0</v>
      </c>
      <c r="H40" s="13">
        <f>'EJEC NO IMPRIMIR'!H40/'EJEC REGULAR'!$D$1</f>
        <v>0</v>
      </c>
      <c r="I40" s="13">
        <f>'EJEC NO IMPRIMIR'!I40/'EJEC REGULAR'!$D$1</f>
        <v>0</v>
      </c>
      <c r="J40" s="13">
        <f>'EJEC NO IMPRIMIR'!J40/'EJEC REGULAR'!$D$1</f>
        <v>0</v>
      </c>
      <c r="K40" s="13">
        <f>'EJEC NO IMPRIMIR'!K40/'EJEC REGULAR'!$D$1</f>
        <v>0</v>
      </c>
      <c r="L40" s="13">
        <f>'EJEC NO IMPRIMIR'!L40/'EJEC REGULAR'!$D$1</f>
        <v>0</v>
      </c>
      <c r="M40" s="13">
        <f>'EJEC NO IMPRIMIR'!M40/'EJEC REGULAR'!$D$1</f>
        <v>0</v>
      </c>
      <c r="N40" s="13">
        <f>'EJEC NO IMPRIMIR'!N40/'EJEC REGULAR'!$D$1</f>
        <v>0</v>
      </c>
      <c r="O40" s="13">
        <f>'EJEC NO IMPRIMIR'!O40/'EJEC REGULAR'!$D$1</f>
        <v>0</v>
      </c>
      <c r="P40" s="13">
        <f>'EJEC NO IMPRIMIR'!P40/'EJEC REGULAR'!$D$1</f>
        <v>0</v>
      </c>
      <c r="Q40" s="13">
        <f>'EJEC NO IMPRIMIR'!Q40/'EJEC REGULAR'!$D$1</f>
        <v>0</v>
      </c>
      <c r="R40" s="13">
        <f>'EJEC NO IMPRIMIR'!R40/'EJEC REGULAR'!$D$1</f>
        <v>0</v>
      </c>
      <c r="S40" s="13">
        <f>'EJEC NO IMPRIMIR'!S40/'EJEC REGULAR'!$D$1</f>
        <v>0</v>
      </c>
      <c r="T40" s="13">
        <f>'EJEC NO IMPRIMIR'!T40/'EJEC REGULAR'!$D$1</f>
        <v>0</v>
      </c>
      <c r="U40" s="13">
        <f t="shared" si="9"/>
        <v>0</v>
      </c>
      <c r="V40" s="33"/>
      <c r="W40" s="5"/>
      <c r="X40" s="33"/>
      <c r="Y40" s="33"/>
      <c r="Z40" s="33">
        <f t="shared" si="1"/>
        <v>0</v>
      </c>
      <c r="AA40" s="33"/>
      <c r="AB40" s="33"/>
      <c r="AD40" s="33">
        <f t="shared" si="2"/>
        <v>0</v>
      </c>
      <c r="AE40" s="33"/>
      <c r="AF40" s="33"/>
    </row>
    <row r="41" spans="1:32" s="19" customFormat="1" ht="22.5" customHeight="1">
      <c r="A41" s="32"/>
      <c r="B41" s="38">
        <v>30</v>
      </c>
      <c r="C41" s="39"/>
      <c r="D41" s="40" t="s">
        <v>100</v>
      </c>
      <c r="F41" s="15">
        <f>'EJEC NO IMPRIMIR'!F41/'EJEC REGULAR'!$D$1</f>
        <v>0</v>
      </c>
      <c r="G41" s="15">
        <f>'EJEC NO IMPRIMIR'!G41/'EJEC REGULAR'!$D$1</f>
        <v>0</v>
      </c>
      <c r="H41" s="15">
        <f>'EJEC NO IMPRIMIR'!H41/'EJEC REGULAR'!$D$1</f>
        <v>0</v>
      </c>
      <c r="I41" s="15">
        <f>'EJEC NO IMPRIMIR'!I41/'EJEC REGULAR'!$D$1</f>
        <v>0</v>
      </c>
      <c r="J41" s="15">
        <f>'EJEC NO IMPRIMIR'!J41/'EJEC REGULAR'!$D$1</f>
        <v>0</v>
      </c>
      <c r="K41" s="15">
        <f>'EJEC NO IMPRIMIR'!K41/'EJEC REGULAR'!$D$1</f>
        <v>0</v>
      </c>
      <c r="L41" s="15">
        <f>'EJEC NO IMPRIMIR'!L41/'EJEC REGULAR'!$D$1</f>
        <v>0</v>
      </c>
      <c r="M41" s="15">
        <f>'EJEC NO IMPRIMIR'!M41/'EJEC REGULAR'!$D$1</f>
        <v>0</v>
      </c>
      <c r="N41" s="15">
        <f>'EJEC NO IMPRIMIR'!N41/'EJEC REGULAR'!$D$1</f>
        <v>0</v>
      </c>
      <c r="O41" s="15">
        <f>'EJEC NO IMPRIMIR'!O41/'EJEC REGULAR'!$D$1</f>
        <v>0</v>
      </c>
      <c r="P41" s="15">
        <f>'EJEC NO IMPRIMIR'!P41/'EJEC REGULAR'!$D$1</f>
        <v>0</v>
      </c>
      <c r="Q41" s="15">
        <f>'EJEC NO IMPRIMIR'!Q41/'EJEC REGULAR'!$D$1</f>
        <v>0</v>
      </c>
      <c r="R41" s="15">
        <f>'EJEC NO IMPRIMIR'!R41/'EJEC REGULAR'!$D$1</f>
        <v>0</v>
      </c>
      <c r="S41" s="15">
        <f>'EJEC NO IMPRIMIR'!S41/'EJEC REGULAR'!$D$1</f>
        <v>0</v>
      </c>
      <c r="T41" s="15">
        <f>'EJEC NO IMPRIMIR'!T41/'EJEC REGULAR'!$D$1</f>
        <v>0</v>
      </c>
      <c r="U41" s="13">
        <f t="shared" si="9"/>
        <v>0</v>
      </c>
      <c r="V41" s="33"/>
      <c r="W41" s="5">
        <f t="shared" si="4"/>
        <v>0</v>
      </c>
      <c r="X41" s="33"/>
      <c r="Y41" s="33"/>
      <c r="Z41" s="33">
        <f t="shared" si="1"/>
        <v>0</v>
      </c>
      <c r="AA41" s="33"/>
      <c r="AB41" s="33"/>
      <c r="AD41" s="33">
        <f t="shared" si="2"/>
        <v>0</v>
      </c>
      <c r="AE41" s="33">
        <f t="shared" si="8"/>
        <v>0</v>
      </c>
      <c r="AF41" s="33"/>
    </row>
    <row r="42" spans="1:32" ht="22.5" customHeight="1">
      <c r="A42" s="3"/>
      <c r="B42" s="38" t="s">
        <v>77</v>
      </c>
      <c r="C42" s="39"/>
      <c r="D42" s="40" t="s">
        <v>15</v>
      </c>
      <c r="E42" s="19"/>
      <c r="F42" s="60">
        <f>'EJEC NO IMPRIMIR'!F42/'EJEC REGULAR'!$D$1</f>
        <v>33334</v>
      </c>
      <c r="G42" s="60">
        <f>'EJEC NO IMPRIMIR'!G42/'EJEC REGULAR'!$D$1</f>
        <v>0</v>
      </c>
      <c r="H42" s="60">
        <f>'EJEC NO IMPRIMIR'!H42/'EJEC REGULAR'!$D$1</f>
        <v>0</v>
      </c>
      <c r="I42" s="60">
        <f>'EJEC NO IMPRIMIR'!I42/'EJEC REGULAR'!$D$1</f>
        <v>7136830.325</v>
      </c>
      <c r="J42" s="60">
        <f>'EJEC NO IMPRIMIR'!J42/'EJEC REGULAR'!$D$1</f>
        <v>129806818.955</v>
      </c>
      <c r="K42" s="60">
        <f>'EJEC NO IMPRIMIR'!K42/'EJEC REGULAR'!$D$1</f>
        <v>979979166.886</v>
      </c>
      <c r="L42" s="60">
        <f>'EJEC NO IMPRIMIR'!L42/'EJEC REGULAR'!$D$1</f>
        <v>72860063.505</v>
      </c>
      <c r="M42" s="60">
        <f>'EJEC NO IMPRIMIR'!M42/'EJEC REGULAR'!$D$1</f>
        <v>56686191.148</v>
      </c>
      <c r="N42" s="60">
        <f>'EJEC NO IMPRIMIR'!N42/'EJEC REGULAR'!$D$1</f>
        <v>196985.915</v>
      </c>
      <c r="O42" s="60">
        <f>'EJEC NO IMPRIMIR'!O42/'EJEC REGULAR'!$D$1</f>
        <v>138846157.243</v>
      </c>
      <c r="P42" s="60">
        <f>'EJEC NO IMPRIMIR'!P42/'EJEC REGULAR'!$D$1</f>
        <v>0</v>
      </c>
      <c r="Q42" s="60">
        <f>'EJEC NO IMPRIMIR'!Q42/'EJEC REGULAR'!$D$1</f>
        <v>387436869.251</v>
      </c>
      <c r="R42" s="60">
        <f>'EJEC NO IMPRIMIR'!R42/'EJEC REGULAR'!$D$1</f>
        <v>5060441.315</v>
      </c>
      <c r="S42" s="60">
        <f>'EJEC NO IMPRIMIR'!S42/'EJEC REGULAR'!$D$1</f>
        <v>0</v>
      </c>
      <c r="T42" s="60">
        <f>'EJEC NO IMPRIMIR'!T42/'EJEC REGULAR'!$D$1</f>
        <v>0</v>
      </c>
      <c r="U42" s="60">
        <f>SUM(U43:U45)</f>
        <v>1778042858.543</v>
      </c>
      <c r="V42" s="2"/>
      <c r="W42" s="5">
        <f t="shared" si="4"/>
        <v>1778042858.543</v>
      </c>
      <c r="X42" s="2"/>
      <c r="Y42" s="71" t="e">
        <f>+#REF!</f>
        <v>#REF!</v>
      </c>
      <c r="Z42" s="33" t="e">
        <f t="shared" si="1"/>
        <v>#REF!</v>
      </c>
      <c r="AA42" s="2"/>
      <c r="AB42" s="2"/>
      <c r="AC42" s="7">
        <v>1013054537763</v>
      </c>
      <c r="AD42" s="33">
        <f t="shared" si="2"/>
        <v>1013054537.763</v>
      </c>
      <c r="AE42" s="33" t="e">
        <f t="shared" si="8"/>
        <v>#REF!</v>
      </c>
      <c r="AF42" s="2"/>
    </row>
    <row r="43" spans="1:32" s="19" customFormat="1" ht="22.5" customHeight="1">
      <c r="A43" s="32"/>
      <c r="B43" s="34" t="s">
        <v>20</v>
      </c>
      <c r="D43" s="31" t="s">
        <v>42</v>
      </c>
      <c r="F43" s="14">
        <f>'EJEC NO IMPRIMIR'!F43/'EJEC REGULAR'!$D$1</f>
        <v>33334</v>
      </c>
      <c r="G43" s="14">
        <f>'EJEC NO IMPRIMIR'!G43/'EJEC REGULAR'!$D$1</f>
        <v>0</v>
      </c>
      <c r="H43" s="14">
        <f>'EJEC NO IMPRIMIR'!H43/'EJEC REGULAR'!$D$1</f>
        <v>0</v>
      </c>
      <c r="I43" s="14">
        <f>'EJEC NO IMPRIMIR'!I43/'EJEC REGULAR'!$D$1</f>
        <v>601481.206</v>
      </c>
      <c r="J43" s="14">
        <f>'EJEC NO IMPRIMIR'!J43/'EJEC REGULAR'!$D$1</f>
        <v>499247.557</v>
      </c>
      <c r="K43" s="14">
        <f>'EJEC NO IMPRIMIR'!K43/'EJEC REGULAR'!$D$1</f>
        <v>2071584.358</v>
      </c>
      <c r="L43" s="14">
        <f>'EJEC NO IMPRIMIR'!L43/'EJEC REGULAR'!$D$1</f>
        <v>155459.287</v>
      </c>
      <c r="M43" s="14">
        <f>'EJEC NO IMPRIMIR'!M43/'EJEC REGULAR'!$D$1</f>
        <v>1339550.873</v>
      </c>
      <c r="N43" s="14">
        <f>'EJEC NO IMPRIMIR'!N43/'EJEC REGULAR'!$D$1</f>
        <v>196985.915</v>
      </c>
      <c r="O43" s="14">
        <f>'EJEC NO IMPRIMIR'!O43/'EJEC REGULAR'!$D$1</f>
        <v>0</v>
      </c>
      <c r="P43" s="14">
        <f>'EJEC NO IMPRIMIR'!P43/'EJEC REGULAR'!$D$1</f>
        <v>0</v>
      </c>
      <c r="Q43" s="14">
        <f>'EJEC NO IMPRIMIR'!Q43/'EJEC REGULAR'!$D$1</f>
        <v>0</v>
      </c>
      <c r="R43" s="14">
        <f>'EJEC NO IMPRIMIR'!R43/'EJEC REGULAR'!$D$1</f>
        <v>1532535.508</v>
      </c>
      <c r="S43" s="14">
        <f>'EJEC NO IMPRIMIR'!S43/'EJEC REGULAR'!$D$1</f>
        <v>0</v>
      </c>
      <c r="T43" s="14">
        <f>'EJEC NO IMPRIMIR'!T43/'EJEC REGULAR'!$D$1</f>
        <v>0</v>
      </c>
      <c r="U43" s="13">
        <f aca="true" t="shared" si="10" ref="U43:U49">SUM(F43:T43)</f>
        <v>6430178.704</v>
      </c>
      <c r="V43" s="33"/>
      <c r="W43" s="5">
        <f t="shared" si="4"/>
        <v>6430178.704</v>
      </c>
      <c r="X43" s="33"/>
      <c r="Y43" s="71" t="e">
        <f>+#REF!</f>
        <v>#REF!</v>
      </c>
      <c r="Z43" s="82" t="e">
        <f t="shared" si="1"/>
        <v>#REF!</v>
      </c>
      <c r="AA43" s="33"/>
      <c r="AB43" s="33"/>
      <c r="AD43" s="33">
        <f t="shared" si="2"/>
        <v>0</v>
      </c>
      <c r="AE43" s="33"/>
      <c r="AF43" s="33"/>
    </row>
    <row r="44" spans="1:32" s="19" customFormat="1" ht="22.5" customHeight="1">
      <c r="A44" s="32"/>
      <c r="B44" s="34" t="s">
        <v>39</v>
      </c>
      <c r="D44" s="31" t="s">
        <v>43</v>
      </c>
      <c r="F44" s="13">
        <f>'EJEC NO IMPRIMIR'!F44/'EJEC REGULAR'!$D$1</f>
        <v>0</v>
      </c>
      <c r="G44" s="13">
        <f>'EJEC NO IMPRIMIR'!G44/'EJEC REGULAR'!$D$1</f>
        <v>0</v>
      </c>
      <c r="H44" s="13">
        <f>'EJEC NO IMPRIMIR'!H44/'EJEC REGULAR'!$D$1</f>
        <v>0</v>
      </c>
      <c r="I44" s="13">
        <f>'EJEC NO IMPRIMIR'!I44/'EJEC REGULAR'!$D$1</f>
        <v>6535349.119</v>
      </c>
      <c r="J44" s="13">
        <f>'EJEC NO IMPRIMIR'!J44/'EJEC REGULAR'!$D$1</f>
        <v>129307571.398</v>
      </c>
      <c r="K44" s="13">
        <f>'EJEC NO IMPRIMIR'!K44/'EJEC REGULAR'!$D$1</f>
        <v>977907582.528</v>
      </c>
      <c r="L44" s="13">
        <f>'EJEC NO IMPRIMIR'!L44/'EJEC REGULAR'!$D$1</f>
        <v>72704604.218</v>
      </c>
      <c r="M44" s="13">
        <f>'EJEC NO IMPRIMIR'!M44/'EJEC REGULAR'!$D$1</f>
        <v>55346640.275</v>
      </c>
      <c r="N44" s="13">
        <f>'EJEC NO IMPRIMIR'!N44/'EJEC REGULAR'!$D$1</f>
        <v>0</v>
      </c>
      <c r="O44" s="13">
        <f>'EJEC NO IMPRIMIR'!O44/'EJEC REGULAR'!$D$1</f>
        <v>138846157.243</v>
      </c>
      <c r="P44" s="13">
        <f>'EJEC NO IMPRIMIR'!P44/'EJEC REGULAR'!$D$1</f>
        <v>0</v>
      </c>
      <c r="Q44" s="13">
        <f>'EJEC NO IMPRIMIR'!Q44/'EJEC REGULAR'!$D$1</f>
        <v>387436869.251</v>
      </c>
      <c r="R44" s="13">
        <f>'EJEC NO IMPRIMIR'!R44/'EJEC REGULAR'!$D$1</f>
        <v>3527905.807</v>
      </c>
      <c r="S44" s="13">
        <f>'EJEC NO IMPRIMIR'!S44/'EJEC REGULAR'!$D$1</f>
        <v>0</v>
      </c>
      <c r="T44" s="13">
        <f>'EJEC NO IMPRIMIR'!T44/'EJEC REGULAR'!$D$1</f>
        <v>0</v>
      </c>
      <c r="U44" s="13">
        <f t="shared" si="10"/>
        <v>1771612679.839</v>
      </c>
      <c r="V44" s="33"/>
      <c r="W44" s="5">
        <f t="shared" si="4"/>
        <v>1771612679.839</v>
      </c>
      <c r="X44" s="33"/>
      <c r="Y44" s="71" t="e">
        <f>+#REF!</f>
        <v>#REF!</v>
      </c>
      <c r="Z44" s="33" t="e">
        <f t="shared" si="1"/>
        <v>#REF!</v>
      </c>
      <c r="AA44" s="33"/>
      <c r="AB44" s="33"/>
      <c r="AD44" s="33">
        <f t="shared" si="2"/>
        <v>0</v>
      </c>
      <c r="AE44" s="33"/>
      <c r="AF44" s="33"/>
    </row>
    <row r="45" spans="1:32" s="19" customFormat="1" ht="22.5" customHeight="1">
      <c r="A45" s="32"/>
      <c r="B45" s="34" t="s">
        <v>31</v>
      </c>
      <c r="D45" s="31" t="s">
        <v>101</v>
      </c>
      <c r="F45" s="13">
        <f>'EJEC NO IMPRIMIR'!F45/'EJEC REGULAR'!$D$1</f>
        <v>0</v>
      </c>
      <c r="G45" s="13">
        <f>'EJEC NO IMPRIMIR'!G45/'EJEC REGULAR'!$D$1</f>
        <v>0</v>
      </c>
      <c r="H45" s="13">
        <f>'EJEC NO IMPRIMIR'!H45/'EJEC REGULAR'!$D$1</f>
        <v>0</v>
      </c>
      <c r="I45" s="13">
        <f>'EJEC NO IMPRIMIR'!I45/'EJEC REGULAR'!$D$1</f>
        <v>0</v>
      </c>
      <c r="J45" s="13">
        <f>'EJEC NO IMPRIMIR'!J45/'EJEC REGULAR'!$D$1</f>
        <v>0</v>
      </c>
      <c r="K45" s="13">
        <f>'EJEC NO IMPRIMIR'!K45/'EJEC REGULAR'!$D$1</f>
        <v>0</v>
      </c>
      <c r="L45" s="13">
        <f>'EJEC NO IMPRIMIR'!L45/'EJEC REGULAR'!$D$1</f>
        <v>0</v>
      </c>
      <c r="M45" s="13">
        <f>'EJEC NO IMPRIMIR'!M45/'EJEC REGULAR'!$D$1</f>
        <v>0</v>
      </c>
      <c r="N45" s="13">
        <f>'EJEC NO IMPRIMIR'!N45/'EJEC REGULAR'!$D$1</f>
        <v>0</v>
      </c>
      <c r="O45" s="13">
        <f>'EJEC NO IMPRIMIR'!O45/'EJEC REGULAR'!$D$1</f>
        <v>0</v>
      </c>
      <c r="P45" s="13">
        <f>'EJEC NO IMPRIMIR'!P45/'EJEC REGULAR'!$D$1</f>
        <v>0</v>
      </c>
      <c r="Q45" s="13">
        <f>'EJEC NO IMPRIMIR'!Q45/'EJEC REGULAR'!$D$1</f>
        <v>0</v>
      </c>
      <c r="R45" s="13">
        <f>'EJEC NO IMPRIMIR'!R45/'EJEC REGULAR'!$D$1</f>
        <v>0</v>
      </c>
      <c r="S45" s="13">
        <f>'EJEC NO IMPRIMIR'!S45/'EJEC REGULAR'!$D$1</f>
        <v>0</v>
      </c>
      <c r="T45" s="13">
        <f>'EJEC NO IMPRIMIR'!T45/'EJEC REGULAR'!$D$1</f>
        <v>0</v>
      </c>
      <c r="U45" s="13">
        <f t="shared" si="10"/>
        <v>0</v>
      </c>
      <c r="V45" s="33"/>
      <c r="W45" s="5">
        <f t="shared" si="4"/>
        <v>0</v>
      </c>
      <c r="X45" s="33"/>
      <c r="Y45" s="33"/>
      <c r="Z45" s="33">
        <f t="shared" si="1"/>
        <v>0</v>
      </c>
      <c r="AA45" s="33"/>
      <c r="AB45" s="33"/>
      <c r="AD45" s="33">
        <f t="shared" si="2"/>
        <v>0</v>
      </c>
      <c r="AE45" s="33">
        <f t="shared" si="8"/>
        <v>0</v>
      </c>
      <c r="AF45" s="33"/>
    </row>
    <row r="46" spans="1:32" s="19" customFormat="1" ht="22.5" customHeight="1">
      <c r="A46" s="32"/>
      <c r="B46" s="30" t="s">
        <v>16</v>
      </c>
      <c r="D46" s="31" t="s">
        <v>40</v>
      </c>
      <c r="F46" s="13">
        <f>'EJEC NO IMPRIMIR'!F46/'EJEC REGULAR'!$D$1</f>
        <v>0</v>
      </c>
      <c r="G46" s="13">
        <f>'EJEC NO IMPRIMIR'!G46/'EJEC REGULAR'!$D$1</f>
        <v>0</v>
      </c>
      <c r="H46" s="13">
        <f>'EJEC NO IMPRIMIR'!H46/'EJEC REGULAR'!$D$1</f>
        <v>0</v>
      </c>
      <c r="I46" s="13">
        <f>'EJEC NO IMPRIMIR'!I46/'EJEC REGULAR'!$D$1</f>
        <v>0</v>
      </c>
      <c r="J46" s="13">
        <f>'EJEC NO IMPRIMIR'!J46/'EJEC REGULAR'!$D$1</f>
        <v>0</v>
      </c>
      <c r="K46" s="13">
        <f>'EJEC NO IMPRIMIR'!K46/'EJEC REGULAR'!$D$1</f>
        <v>11871095.689</v>
      </c>
      <c r="L46" s="13">
        <f>'EJEC NO IMPRIMIR'!L46/'EJEC REGULAR'!$D$1</f>
        <v>0</v>
      </c>
      <c r="M46" s="13">
        <f>'EJEC NO IMPRIMIR'!M46/'EJEC REGULAR'!$D$1</f>
        <v>4337084.574</v>
      </c>
      <c r="N46" s="13">
        <f>'EJEC NO IMPRIMIR'!N46/'EJEC REGULAR'!$D$1</f>
        <v>0</v>
      </c>
      <c r="O46" s="13">
        <f>'EJEC NO IMPRIMIR'!O46/'EJEC REGULAR'!$D$1</f>
        <v>0</v>
      </c>
      <c r="P46" s="13">
        <f>'EJEC NO IMPRIMIR'!P46/'EJEC REGULAR'!$D$1</f>
        <v>0</v>
      </c>
      <c r="Q46" s="13">
        <f>'EJEC NO IMPRIMIR'!Q46/'EJEC REGULAR'!$D$1</f>
        <v>0</v>
      </c>
      <c r="R46" s="13">
        <f>'EJEC NO IMPRIMIR'!R46/'EJEC REGULAR'!$D$1</f>
        <v>0</v>
      </c>
      <c r="S46" s="13">
        <f>'EJEC NO IMPRIMIR'!S46/'EJEC REGULAR'!$D$1</f>
        <v>0</v>
      </c>
      <c r="T46" s="13">
        <f>'EJEC NO IMPRIMIR'!T46/'EJEC REGULAR'!$D$1</f>
        <v>0</v>
      </c>
      <c r="U46" s="13">
        <f t="shared" si="10"/>
        <v>16208180.263</v>
      </c>
      <c r="V46" s="33"/>
      <c r="W46" s="5">
        <f t="shared" si="4"/>
        <v>16208180.263</v>
      </c>
      <c r="X46" s="33"/>
      <c r="Y46" s="33"/>
      <c r="Z46" s="33">
        <f t="shared" si="1"/>
        <v>16208180.263</v>
      </c>
      <c r="AA46" s="33"/>
      <c r="AB46" s="33"/>
      <c r="AC46" s="2"/>
      <c r="AD46" s="33">
        <f t="shared" si="2"/>
        <v>0</v>
      </c>
      <c r="AE46" s="33">
        <f t="shared" si="8"/>
        <v>16208180.263</v>
      </c>
      <c r="AF46" s="33"/>
    </row>
    <row r="47" spans="1:32" s="19" customFormat="1" ht="22.5" customHeight="1">
      <c r="A47" s="32"/>
      <c r="B47" s="30" t="s">
        <v>17</v>
      </c>
      <c r="D47" s="31" t="s">
        <v>18</v>
      </c>
      <c r="F47" s="13">
        <f>'EJEC NO IMPRIMIR'!F47/'EJEC REGULAR'!$D$1</f>
        <v>0</v>
      </c>
      <c r="G47" s="13">
        <f>'EJEC NO IMPRIMIR'!G47/'EJEC REGULAR'!$D$1</f>
        <v>0</v>
      </c>
      <c r="H47" s="13">
        <f>'EJEC NO IMPRIMIR'!H47/'EJEC REGULAR'!$D$1</f>
        <v>0</v>
      </c>
      <c r="I47" s="13">
        <f>'EJEC NO IMPRIMIR'!I47/'EJEC REGULAR'!$D$1</f>
        <v>0</v>
      </c>
      <c r="J47" s="13">
        <f>'EJEC NO IMPRIMIR'!J47/'EJEC REGULAR'!$D$1</f>
        <v>0</v>
      </c>
      <c r="K47" s="13">
        <f>'EJEC NO IMPRIMIR'!K47/'EJEC REGULAR'!$D$1</f>
        <v>0</v>
      </c>
      <c r="L47" s="13">
        <f>'EJEC NO IMPRIMIR'!L47/'EJEC REGULAR'!$D$1</f>
        <v>0</v>
      </c>
      <c r="M47" s="13">
        <f>'EJEC NO IMPRIMIR'!M47/'EJEC REGULAR'!$D$1</f>
        <v>0</v>
      </c>
      <c r="N47" s="13">
        <f>'EJEC NO IMPRIMIR'!N47/'EJEC REGULAR'!$D$1</f>
        <v>0</v>
      </c>
      <c r="O47" s="13">
        <f>'EJEC NO IMPRIMIR'!O47/'EJEC REGULAR'!$D$1</f>
        <v>0</v>
      </c>
      <c r="P47" s="13">
        <f>'EJEC NO IMPRIMIR'!P47/'EJEC REGULAR'!$D$1</f>
        <v>0</v>
      </c>
      <c r="Q47" s="13">
        <f>'EJEC NO IMPRIMIR'!Q47/'EJEC REGULAR'!$D$1</f>
        <v>393500422.834</v>
      </c>
      <c r="R47" s="13">
        <f>'EJEC NO IMPRIMIR'!R47/'EJEC REGULAR'!$D$1</f>
        <v>0</v>
      </c>
      <c r="S47" s="13">
        <f>'EJEC NO IMPRIMIR'!S47/'EJEC REGULAR'!$D$1</f>
        <v>0</v>
      </c>
      <c r="T47" s="13">
        <f>'EJEC NO IMPRIMIR'!T47/'EJEC REGULAR'!$D$1</f>
        <v>0</v>
      </c>
      <c r="U47" s="13">
        <f t="shared" si="10"/>
        <v>393500422.834</v>
      </c>
      <c r="V47" s="33"/>
      <c r="W47" s="5">
        <f t="shared" si="4"/>
        <v>393500422.834</v>
      </c>
      <c r="X47" s="33"/>
      <c r="Y47" s="33"/>
      <c r="Z47" s="33">
        <f t="shared" si="1"/>
        <v>393500422.834</v>
      </c>
      <c r="AA47" s="33"/>
      <c r="AB47" s="33"/>
      <c r="AC47" s="33">
        <v>223663773070</v>
      </c>
      <c r="AD47" s="33">
        <f t="shared" si="2"/>
        <v>223663773.07</v>
      </c>
      <c r="AE47" s="33">
        <f t="shared" si="8"/>
        <v>169836649.764</v>
      </c>
      <c r="AF47" s="33"/>
    </row>
    <row r="48" spans="1:32" s="19" customFormat="1" ht="22.5" customHeight="1">
      <c r="A48" s="32"/>
      <c r="B48" s="30" t="s">
        <v>78</v>
      </c>
      <c r="D48" s="31" t="s">
        <v>41</v>
      </c>
      <c r="F48" s="13">
        <f>'EJEC NO IMPRIMIR'!F48/'EJEC REGULAR'!$D$1</f>
        <v>132888.568</v>
      </c>
      <c r="G48" s="13">
        <f>'EJEC NO IMPRIMIR'!G48/'EJEC REGULAR'!$D$1</f>
        <v>34005.972</v>
      </c>
      <c r="H48" s="13">
        <f>'EJEC NO IMPRIMIR'!H48/'EJEC REGULAR'!$D$1</f>
        <v>76668.435</v>
      </c>
      <c r="I48" s="13">
        <f>'EJEC NO IMPRIMIR'!I48/'EJEC REGULAR'!$D$1</f>
        <v>1765461.65</v>
      </c>
      <c r="J48" s="13">
        <f>'EJEC NO IMPRIMIR'!J48/'EJEC REGULAR'!$D$1</f>
        <v>22238491.612</v>
      </c>
      <c r="K48" s="13">
        <f>'EJEC NO IMPRIMIR'!K48/'EJEC REGULAR'!$D$1</f>
        <v>79095718.992</v>
      </c>
      <c r="L48" s="13">
        <f>'EJEC NO IMPRIMIR'!L48/'EJEC REGULAR'!$D$1</f>
        <v>5430407.63</v>
      </c>
      <c r="M48" s="13">
        <f>'EJEC NO IMPRIMIR'!M48/'EJEC REGULAR'!$D$1</f>
        <v>10590245.625</v>
      </c>
      <c r="N48" s="13">
        <f>'EJEC NO IMPRIMIR'!N48/'EJEC REGULAR'!$D$1</f>
        <v>104571.25</v>
      </c>
      <c r="O48" s="13">
        <f>'EJEC NO IMPRIMIR'!O48/'EJEC REGULAR'!$D$1</f>
        <v>20275109.039</v>
      </c>
      <c r="P48" s="13">
        <f>'EJEC NO IMPRIMIR'!P48/'EJEC REGULAR'!$D$1</f>
        <v>1237281.534</v>
      </c>
      <c r="Q48" s="13">
        <f>'EJEC NO IMPRIMIR'!Q48/'EJEC REGULAR'!$D$1</f>
        <v>23591204.656</v>
      </c>
      <c r="R48" s="13">
        <f>'EJEC NO IMPRIMIR'!R48/'EJEC REGULAR'!$D$1</f>
        <v>1937768.307</v>
      </c>
      <c r="S48" s="13">
        <f>'EJEC NO IMPRIMIR'!S48/'EJEC REGULAR'!$D$1</f>
        <v>45227</v>
      </c>
      <c r="T48" s="13">
        <f>'EJEC NO IMPRIMIR'!T48/'EJEC REGULAR'!$D$1</f>
        <v>1052093</v>
      </c>
      <c r="U48" s="13">
        <f t="shared" si="10"/>
        <v>167607143.27</v>
      </c>
      <c r="V48" s="33"/>
      <c r="W48" s="5">
        <f t="shared" si="4"/>
        <v>166509823.27</v>
      </c>
      <c r="X48" s="33"/>
      <c r="Y48" s="33"/>
      <c r="Z48" s="33">
        <f t="shared" si="1"/>
        <v>166509823.27</v>
      </c>
      <c r="AA48" s="33"/>
      <c r="AB48" s="33"/>
      <c r="AC48" s="33">
        <v>166165525133</v>
      </c>
      <c r="AD48" s="33">
        <f t="shared" si="2"/>
        <v>166165525.133</v>
      </c>
      <c r="AE48" s="33">
        <f t="shared" si="8"/>
        <v>344298.1370000243</v>
      </c>
      <c r="AF48" s="33"/>
    </row>
    <row r="49" spans="1:32" s="19" customFormat="1" ht="22.5" customHeight="1">
      <c r="A49" s="32"/>
      <c r="B49" s="38" t="s">
        <v>79</v>
      </c>
      <c r="C49" s="39"/>
      <c r="D49" s="40" t="s">
        <v>19</v>
      </c>
      <c r="F49" s="15">
        <f>'EJEC NO IMPRIMIR'!F49/'EJEC REGULAR'!$D$1</f>
        <v>0</v>
      </c>
      <c r="G49" s="15">
        <f>'EJEC NO IMPRIMIR'!G49/'EJEC REGULAR'!$D$1</f>
        <v>0</v>
      </c>
      <c r="H49" s="15">
        <f>'EJEC NO IMPRIMIR'!H49/'EJEC REGULAR'!$D$1</f>
        <v>0</v>
      </c>
      <c r="I49" s="15">
        <f>'EJEC NO IMPRIMIR'!I49/'EJEC REGULAR'!$D$1</f>
        <v>0</v>
      </c>
      <c r="J49" s="15">
        <f>'EJEC NO IMPRIMIR'!J49/'EJEC REGULAR'!$D$1</f>
        <v>0</v>
      </c>
      <c r="K49" s="15">
        <f>'EJEC NO IMPRIMIR'!K49/'EJEC REGULAR'!$D$1</f>
        <v>0</v>
      </c>
      <c r="L49" s="15">
        <f>'EJEC NO IMPRIMIR'!L49/'EJEC REGULAR'!$D$1</f>
        <v>0</v>
      </c>
      <c r="M49" s="15">
        <f>'EJEC NO IMPRIMIR'!M49/'EJEC REGULAR'!$D$1</f>
        <v>0</v>
      </c>
      <c r="N49" s="15">
        <f>'EJEC NO IMPRIMIR'!N49/'EJEC REGULAR'!$D$1</f>
        <v>0</v>
      </c>
      <c r="O49" s="15">
        <f>'EJEC NO IMPRIMIR'!O49/'EJEC REGULAR'!$D$1</f>
        <v>0</v>
      </c>
      <c r="P49" s="15">
        <f>'EJEC NO IMPRIMIR'!P49/'EJEC REGULAR'!$D$1</f>
        <v>0</v>
      </c>
      <c r="Q49" s="15">
        <f>'EJEC NO IMPRIMIR'!Q49/'EJEC REGULAR'!$D$1</f>
        <v>0</v>
      </c>
      <c r="R49" s="15">
        <f>'EJEC NO IMPRIMIR'!R49/'EJEC REGULAR'!$D$1</f>
        <v>0</v>
      </c>
      <c r="S49" s="15">
        <f>'EJEC NO IMPRIMIR'!S49/'EJEC REGULAR'!$D$1</f>
        <v>0</v>
      </c>
      <c r="T49" s="15">
        <f>'EJEC NO IMPRIMIR'!T49/'EJEC REGULAR'!$D$1</f>
        <v>0</v>
      </c>
      <c r="U49" s="15">
        <f t="shared" si="10"/>
        <v>0</v>
      </c>
      <c r="V49" s="33"/>
      <c r="W49" s="5">
        <f t="shared" si="4"/>
        <v>0</v>
      </c>
      <c r="X49" s="33"/>
      <c r="Y49" s="33"/>
      <c r="Z49" s="33">
        <f t="shared" si="1"/>
        <v>0</v>
      </c>
      <c r="AA49" s="33"/>
      <c r="AB49" s="33"/>
      <c r="AC49" s="33"/>
      <c r="AD49" s="33"/>
      <c r="AE49" s="33"/>
      <c r="AF49" s="33"/>
    </row>
    <row r="50" spans="6:32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6:32" ht="18" customHeight="1" hidden="1">
      <c r="F51" s="11">
        <f>+F9-F25</f>
        <v>480580.2109999992</v>
      </c>
      <c r="G51" s="11">
        <f aca="true" t="shared" si="11" ref="G51:V51">+G9-G25</f>
        <v>45282.47500000009</v>
      </c>
      <c r="H51" s="11">
        <f t="shared" si="11"/>
        <v>205934.5120000001</v>
      </c>
      <c r="I51" s="11">
        <f t="shared" si="11"/>
        <v>340480.8720000014</v>
      </c>
      <c r="J51" s="11">
        <f t="shared" si="11"/>
        <v>4354750.06400004</v>
      </c>
      <c r="K51" s="11">
        <f t="shared" si="11"/>
        <v>-79472472.29099989</v>
      </c>
      <c r="L51" s="11">
        <f t="shared" si="11"/>
        <v>-946435.3869999945</v>
      </c>
      <c r="M51" s="11">
        <f t="shared" si="11"/>
        <v>611997.7079999894</v>
      </c>
      <c r="N51" s="11">
        <f t="shared" si="11"/>
        <v>71963.57399999723</v>
      </c>
      <c r="O51" s="11">
        <f t="shared" si="11"/>
        <v>-3938971.2109999955</v>
      </c>
      <c r="P51" s="11">
        <f t="shared" si="11"/>
        <v>1190589.1970000006</v>
      </c>
      <c r="Q51" s="11">
        <f>+Q9-Q25</f>
        <v>45369033.08499992</v>
      </c>
      <c r="R51" s="11">
        <f t="shared" si="11"/>
        <v>612151.9689999968</v>
      </c>
      <c r="S51" s="11">
        <f t="shared" si="11"/>
        <v>90416</v>
      </c>
      <c r="T51" s="11">
        <f t="shared" si="11"/>
        <v>-827549</v>
      </c>
      <c r="U51" s="4">
        <f t="shared" si="11"/>
        <v>-31812248.222000122</v>
      </c>
      <c r="V51" s="4">
        <f t="shared" si="11"/>
        <v>0</v>
      </c>
      <c r="W51" s="4">
        <f>+W9-W25</f>
        <v>-31075115.222000122</v>
      </c>
      <c r="X51" s="2"/>
      <c r="Y51" s="2"/>
      <c r="Z51" s="2"/>
      <c r="AA51" s="2"/>
      <c r="AB51" s="2"/>
      <c r="AC51" s="2"/>
      <c r="AD51" s="2"/>
      <c r="AE51" s="2"/>
      <c r="AF51" s="2"/>
    </row>
    <row r="52" spans="6:32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6:32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6:32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6:32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6:32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6:32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6:32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6:32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6:32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6:32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6:32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6:32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6:32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6:32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6:32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6:32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6:32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6:32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6:32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6:32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6:32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6:32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6:32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6:32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6:32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6:32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6:32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6:32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2:32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2:32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2:32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2:32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2:32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2:32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2:32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2:32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2:32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2:32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2:32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2:32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2:32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2:32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2:32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2:32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2:32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2:32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2:32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2:32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2:32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2:32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2:32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2:32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2:32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2:32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2:32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2:32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2:32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2:32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2:32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2:32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</sheetData>
  <sheetProtection/>
  <mergeCells count="1">
    <mergeCell ref="K3:O3"/>
  </mergeCells>
  <printOptions/>
  <pageMargins left="0.35433070866141736" right="0.15748031496062992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K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W1" sqref="W1:AA65536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9.375" style="17" bestFit="1" customWidth="1"/>
    <col min="7" max="7" width="18.875" style="17" bestFit="1" customWidth="1"/>
    <col min="8" max="9" width="19.875" style="17" bestFit="1" customWidth="1"/>
    <col min="10" max="10" width="20.75390625" style="17" bestFit="1" customWidth="1"/>
    <col min="11" max="11" width="26.00390625" style="17" customWidth="1"/>
    <col min="12" max="12" width="20.75390625" style="17" bestFit="1" customWidth="1"/>
    <col min="13" max="13" width="21.375" style="17" bestFit="1" customWidth="1"/>
    <col min="14" max="14" width="22.625" style="17" bestFit="1" customWidth="1"/>
    <col min="15" max="15" width="20.75390625" style="17" bestFit="1" customWidth="1"/>
    <col min="16" max="16" width="19.875" style="17" bestFit="1" customWidth="1"/>
    <col min="17" max="17" width="23.00390625" style="17" bestFit="1" customWidth="1"/>
    <col min="18" max="18" width="20.50390625" style="17" bestFit="1" customWidth="1"/>
    <col min="19" max="19" width="18.875" style="17" bestFit="1" customWidth="1"/>
    <col min="20" max="20" width="20.75390625" style="17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1"/>
      <c r="F2" s="42"/>
      <c r="G2" s="42"/>
      <c r="H2" s="42"/>
      <c r="I2" s="42"/>
      <c r="J2" s="42"/>
      <c r="K2" s="42" t="s">
        <v>107</v>
      </c>
      <c r="L2" s="42"/>
      <c r="M2" s="42"/>
      <c r="N2" s="42"/>
      <c r="O2" s="49"/>
      <c r="P2" s="42"/>
      <c r="Q2" s="42"/>
      <c r="R2" s="42"/>
      <c r="S2" s="42"/>
      <c r="T2" s="42"/>
      <c r="U2" s="8"/>
    </row>
    <row r="3" spans="2:21" ht="18" customHeight="1">
      <c r="B3" s="41"/>
      <c r="F3" s="43"/>
      <c r="G3" s="43"/>
      <c r="H3" s="43"/>
      <c r="I3" s="43"/>
      <c r="J3" s="43"/>
      <c r="K3" s="86" t="s">
        <v>102</v>
      </c>
      <c r="L3" s="86"/>
      <c r="M3" s="86"/>
      <c r="N3" s="43"/>
      <c r="O3" s="43"/>
      <c r="P3" s="43"/>
      <c r="Q3" s="43"/>
      <c r="R3" s="43"/>
      <c r="S3" s="43"/>
      <c r="T3" s="43"/>
      <c r="U3" s="9"/>
    </row>
    <row r="4" spans="2:26" ht="18" customHeight="1">
      <c r="B4" s="44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4"/>
      <c r="S5" s="21"/>
      <c r="T5" s="21"/>
      <c r="U5" s="21"/>
      <c r="V5" s="17"/>
      <c r="W5" s="17"/>
      <c r="X5" s="17"/>
      <c r="Y5" s="17"/>
      <c r="Z5" s="17"/>
    </row>
    <row r="6" spans="2:18" s="17" customFormat="1" ht="18" customHeight="1">
      <c r="B6" s="3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8" customFormat="1" ht="24.75" customHeight="1">
      <c r="A9" s="50"/>
      <c r="B9" s="51" t="s">
        <v>0</v>
      </c>
      <c r="C9" s="52"/>
      <c r="D9" s="53" t="s">
        <v>1</v>
      </c>
      <c r="E9" s="54"/>
      <c r="F9" s="55">
        <f aca="true" t="shared" si="0" ref="F9:T9">SUM(F11,F12,F13,F14,F19,F20,F21,F22,F23,F24,F10)</f>
        <v>7605971062</v>
      </c>
      <c r="G9" s="55">
        <f t="shared" si="0"/>
        <v>3445097347</v>
      </c>
      <c r="H9" s="55">
        <f t="shared" si="0"/>
        <v>9258158686</v>
      </c>
      <c r="I9" s="55">
        <f t="shared" si="0"/>
        <v>21500293768</v>
      </c>
      <c r="J9" s="55">
        <f t="shared" si="0"/>
        <v>175562494302</v>
      </c>
      <c r="K9" s="55">
        <f t="shared" si="0"/>
        <v>1117485125614</v>
      </c>
      <c r="L9" s="55">
        <f t="shared" si="0"/>
        <v>86751595851</v>
      </c>
      <c r="M9" s="55">
        <f t="shared" si="0"/>
        <v>78823954047</v>
      </c>
      <c r="N9" s="55">
        <f t="shared" si="0"/>
        <v>7842892993</v>
      </c>
      <c r="O9" s="55">
        <f t="shared" si="0"/>
        <v>161644151301</v>
      </c>
      <c r="P9" s="55">
        <f t="shared" si="0"/>
        <v>24591593465</v>
      </c>
      <c r="Q9" s="55">
        <f>SUM(Q11,Q12,Q13,Q14,Q19,Q20,Q21,Q22,Q23,Q24,Q10)</f>
        <v>863903262269</v>
      </c>
      <c r="R9" s="55">
        <f t="shared" si="0"/>
        <v>25047842078</v>
      </c>
      <c r="S9" s="55">
        <f t="shared" si="0"/>
        <v>2256473000</v>
      </c>
      <c r="T9" s="55">
        <f t="shared" si="0"/>
        <v>12903961000</v>
      </c>
      <c r="U9" s="55">
        <f>SUM(U11,U12,U13,U14,U19,U20,U21,U22,U24,U10,U23)</f>
        <v>2598622866783</v>
      </c>
      <c r="V9" s="56"/>
      <c r="W9" s="78">
        <f>SUM(W11,W10,W12,W13,W14,W19,W20,W21,W22,W24,W23)</f>
        <v>2583462432783</v>
      </c>
      <c r="X9" s="57"/>
      <c r="Y9" s="57">
        <f>+U9-T9-S9</f>
        <v>2583462432783</v>
      </c>
      <c r="Z9" s="57"/>
      <c r="AA9" s="57"/>
      <c r="AB9" s="57"/>
      <c r="AC9" s="57"/>
      <c r="AD9" s="57"/>
      <c r="AE9" s="57"/>
      <c r="AF9" s="57"/>
      <c r="AG9" s="57"/>
      <c r="AH9" s="57"/>
    </row>
    <row r="10" spans="1:34" s="19" customFormat="1" ht="22.5" customHeight="1">
      <c r="A10" s="32"/>
      <c r="B10" s="30" t="s">
        <v>37</v>
      </c>
      <c r="D10" s="31" t="s">
        <v>14</v>
      </c>
      <c r="F10" s="13"/>
      <c r="G10" s="13"/>
      <c r="H10" s="13"/>
      <c r="I10" s="13">
        <v>72688333</v>
      </c>
      <c r="J10" s="13"/>
      <c r="K10" s="13"/>
      <c r="L10" s="13"/>
      <c r="M10" s="13"/>
      <c r="N10" s="13"/>
      <c r="O10" s="13"/>
      <c r="P10" s="13"/>
      <c r="Q10" s="13"/>
      <c r="R10" s="13"/>
      <c r="S10" s="13">
        <v>455147000</v>
      </c>
      <c r="T10" s="13"/>
      <c r="U10" s="13">
        <f>SUM(F10:T10)</f>
        <v>527835333</v>
      </c>
      <c r="V10" s="33"/>
      <c r="W10" s="5">
        <f>+U10-T10-S10</f>
        <v>72688333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</row>
    <row r="11" spans="1:34" s="19" customFormat="1" ht="22.5" customHeight="1">
      <c r="A11" s="32"/>
      <c r="B11" s="30" t="s">
        <v>21</v>
      </c>
      <c r="D11" s="31" t="s">
        <v>22</v>
      </c>
      <c r="F11" s="13">
        <v>1601242</v>
      </c>
      <c r="G11" s="13">
        <v>770556</v>
      </c>
      <c r="H11" s="13">
        <v>8595733</v>
      </c>
      <c r="I11" s="13">
        <v>23149564</v>
      </c>
      <c r="J11" s="13">
        <v>13034105</v>
      </c>
      <c r="K11" s="13">
        <v>131409164</v>
      </c>
      <c r="L11" s="13">
        <v>7258276</v>
      </c>
      <c r="M11" s="13">
        <v>5891988</v>
      </c>
      <c r="N11" s="13">
        <v>2255818</v>
      </c>
      <c r="O11" s="13">
        <v>1406830</v>
      </c>
      <c r="P11" s="13">
        <v>16709270</v>
      </c>
      <c r="Q11" s="13"/>
      <c r="R11" s="13">
        <v>4511415</v>
      </c>
      <c r="S11" s="13">
        <v>2514000</v>
      </c>
      <c r="T11" s="13"/>
      <c r="U11" s="13">
        <f>SUM(F11:T11)</f>
        <v>219107961</v>
      </c>
      <c r="V11" s="33"/>
      <c r="W11" s="77">
        <f>+U11-T11-S11</f>
        <v>216593961</v>
      </c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</row>
    <row r="12" spans="1:34" s="19" customFormat="1" ht="22.5" customHeight="1">
      <c r="A12" s="32"/>
      <c r="B12" s="30" t="s">
        <v>23</v>
      </c>
      <c r="D12" s="31" t="s">
        <v>24</v>
      </c>
      <c r="F12" s="13"/>
      <c r="G12" s="13"/>
      <c r="H12" s="13"/>
      <c r="I12" s="13">
        <v>110000</v>
      </c>
      <c r="J12" s="13">
        <v>2099479113</v>
      </c>
      <c r="K12" s="13">
        <v>8693250521</v>
      </c>
      <c r="L12" s="13"/>
      <c r="M12" s="13"/>
      <c r="N12" s="13"/>
      <c r="O12" s="13"/>
      <c r="P12" s="13"/>
      <c r="Q12" s="13">
        <v>20827189939</v>
      </c>
      <c r="R12" s="13">
        <v>2633114</v>
      </c>
      <c r="S12" s="13">
        <v>280868000</v>
      </c>
      <c r="T12" s="13"/>
      <c r="U12" s="13">
        <f>SUM(F12:T12)</f>
        <v>31903530687</v>
      </c>
      <c r="V12" s="33"/>
      <c r="W12" s="77">
        <f>+U12-T12-S12</f>
        <v>31622662687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9" customFormat="1" ht="22.5" customHeight="1">
      <c r="A13" s="32"/>
      <c r="B13" s="30" t="s">
        <v>25</v>
      </c>
      <c r="D13" s="31" t="s">
        <v>26</v>
      </c>
      <c r="F13" s="13">
        <v>283906347</v>
      </c>
      <c r="G13" s="13">
        <v>144097887</v>
      </c>
      <c r="H13" s="13">
        <v>695533064</v>
      </c>
      <c r="I13" s="13">
        <v>492572186</v>
      </c>
      <c r="J13" s="13">
        <v>956633861</v>
      </c>
      <c r="K13" s="13">
        <v>10195349933</v>
      </c>
      <c r="L13" s="13">
        <v>663547862</v>
      </c>
      <c r="M13" s="13">
        <v>393233916</v>
      </c>
      <c r="N13" s="13">
        <v>138733266</v>
      </c>
      <c r="O13" s="13">
        <v>496030316</v>
      </c>
      <c r="P13" s="13">
        <v>901623389</v>
      </c>
      <c r="Q13" s="13">
        <v>54185806580</v>
      </c>
      <c r="R13" s="13">
        <v>527948875</v>
      </c>
      <c r="S13" s="13">
        <v>55514000</v>
      </c>
      <c r="T13" s="13">
        <v>195930000</v>
      </c>
      <c r="U13" s="13">
        <f>SUM(F13:T13)</f>
        <v>70326461482</v>
      </c>
      <c r="V13" s="33"/>
      <c r="W13" s="77">
        <f aca="true" t="shared" si="1" ref="W13:W49">+U13-T13-S13</f>
        <v>70075017482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19" customFormat="1" ht="22.5" customHeight="1">
      <c r="A14" s="32"/>
      <c r="B14" s="30" t="s">
        <v>44</v>
      </c>
      <c r="D14" s="31" t="s">
        <v>2</v>
      </c>
      <c r="F14" s="13">
        <f aca="true" t="shared" si="2" ref="F14:R14">SUM(F15,F18)</f>
        <v>7026998000</v>
      </c>
      <c r="G14" s="13">
        <f t="shared" si="2"/>
        <v>3351491000</v>
      </c>
      <c r="H14" s="13">
        <f t="shared" si="2"/>
        <v>8874045000</v>
      </c>
      <c r="I14" s="13">
        <f t="shared" si="2"/>
        <v>18066369000</v>
      </c>
      <c r="J14" s="13">
        <f t="shared" si="2"/>
        <v>170783926000</v>
      </c>
      <c r="K14" s="13">
        <f>SUM(K15,K18)</f>
        <v>1035163552000</v>
      </c>
      <c r="L14" s="13">
        <f t="shared" si="2"/>
        <v>87644300000</v>
      </c>
      <c r="M14" s="13">
        <f t="shared" si="2"/>
        <v>74161100000</v>
      </c>
      <c r="N14" s="13">
        <f t="shared" si="2"/>
        <v>24381166000</v>
      </c>
      <c r="O14" s="13">
        <f>SUM(O15,O18)</f>
        <v>168905230000</v>
      </c>
      <c r="P14" s="13">
        <f>SUM(P15,P18)</f>
        <v>22948379227</v>
      </c>
      <c r="Q14" s="13">
        <f>SUM(Q15,Q18)</f>
        <v>279237740000</v>
      </c>
      <c r="R14" s="13">
        <f t="shared" si="2"/>
        <v>26996117000</v>
      </c>
      <c r="S14" s="13">
        <f>SUM(S15,S18)</f>
        <v>1250104000</v>
      </c>
      <c r="T14" s="13">
        <f>SUM(T15,T18)</f>
        <v>12708031000</v>
      </c>
      <c r="U14" s="13">
        <f>SUM(U15,U18)</f>
        <v>1941498548227</v>
      </c>
      <c r="V14" s="33"/>
      <c r="W14" s="5">
        <f>+U14-T14-S14</f>
        <v>1927540413227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</row>
    <row r="15" spans="1:34" s="19" customFormat="1" ht="22.5" customHeight="1">
      <c r="A15" s="32"/>
      <c r="B15" s="30" t="s">
        <v>20</v>
      </c>
      <c r="D15" s="31" t="s">
        <v>45</v>
      </c>
      <c r="F15" s="13">
        <f aca="true" t="shared" si="3" ref="F15:R15">SUM(F16:F17)</f>
        <v>7026998000</v>
      </c>
      <c r="G15" s="13">
        <f t="shared" si="3"/>
        <v>3351491000</v>
      </c>
      <c r="H15" s="13">
        <f t="shared" si="3"/>
        <v>8874045000</v>
      </c>
      <c r="I15" s="13">
        <f t="shared" si="3"/>
        <v>18066369000</v>
      </c>
      <c r="J15" s="13">
        <f t="shared" si="3"/>
        <v>170783926000</v>
      </c>
      <c r="K15" s="13">
        <f>SUM(K16:K17)</f>
        <v>1035163552000</v>
      </c>
      <c r="L15" s="13">
        <f t="shared" si="3"/>
        <v>87644300000</v>
      </c>
      <c r="M15" s="13">
        <f t="shared" si="3"/>
        <v>74161100000</v>
      </c>
      <c r="N15" s="13">
        <f t="shared" si="3"/>
        <v>24381166000</v>
      </c>
      <c r="O15" s="13">
        <f t="shared" si="3"/>
        <v>168905230000</v>
      </c>
      <c r="P15" s="13">
        <f t="shared" si="3"/>
        <v>22252674000</v>
      </c>
      <c r="Q15" s="13">
        <f>SUM(Q16:Q17)</f>
        <v>279237740000</v>
      </c>
      <c r="R15" s="13">
        <f t="shared" si="3"/>
        <v>26996117000</v>
      </c>
      <c r="S15" s="13">
        <f>SUM(S16:S17)</f>
        <v>1250104000</v>
      </c>
      <c r="T15" s="13">
        <f>SUM(T16:T17)</f>
        <v>12708031000</v>
      </c>
      <c r="U15" s="13">
        <f>SUM(U16:U17)</f>
        <v>1940802843000</v>
      </c>
      <c r="V15" s="33"/>
      <c r="W15" s="5">
        <f t="shared" si="1"/>
        <v>1926844708000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19" customFormat="1" ht="22.5" customHeight="1">
      <c r="A16" s="32"/>
      <c r="B16" s="30"/>
      <c r="D16" s="31" t="s">
        <v>3</v>
      </c>
      <c r="F16" s="13">
        <v>6278388000</v>
      </c>
      <c r="G16" s="13">
        <v>2945514000</v>
      </c>
      <c r="H16" s="13">
        <v>8136707000</v>
      </c>
      <c r="I16" s="13">
        <v>10995780000</v>
      </c>
      <c r="J16" s="13">
        <v>16485687000</v>
      </c>
      <c r="K16" s="13">
        <v>109065926000</v>
      </c>
      <c r="L16" s="13">
        <v>8048774000</v>
      </c>
      <c r="M16" s="13">
        <v>6015083000</v>
      </c>
      <c r="N16" s="13">
        <v>2262726000</v>
      </c>
      <c r="O16" s="13">
        <v>5501952000</v>
      </c>
      <c r="P16" s="13">
        <v>16731020000</v>
      </c>
      <c r="Q16" s="13">
        <v>12239953000</v>
      </c>
      <c r="R16" s="13">
        <v>14828914000</v>
      </c>
      <c r="S16" s="13">
        <v>1159778000</v>
      </c>
      <c r="T16" s="13">
        <v>7800468000</v>
      </c>
      <c r="U16" s="13">
        <f aca="true" t="shared" si="4" ref="U16:U24">SUM(F16:T16)</f>
        <v>228496670000</v>
      </c>
      <c r="V16" s="33"/>
      <c r="W16" s="77">
        <f t="shared" si="1"/>
        <v>219536424000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</row>
    <row r="17" spans="1:34" s="19" customFormat="1" ht="22.5" customHeight="1">
      <c r="A17" s="32"/>
      <c r="B17" s="30"/>
      <c r="D17" s="31" t="s">
        <v>48</v>
      </c>
      <c r="F17" s="13">
        <v>748610000</v>
      </c>
      <c r="G17" s="13">
        <v>405977000</v>
      </c>
      <c r="H17" s="13">
        <v>737338000</v>
      </c>
      <c r="I17" s="13">
        <v>7070589000</v>
      </c>
      <c r="J17" s="13">
        <v>154298239000</v>
      </c>
      <c r="K17" s="13">
        <v>926097626000</v>
      </c>
      <c r="L17" s="13">
        <v>79595526000</v>
      </c>
      <c r="M17" s="13">
        <v>68146017000</v>
      </c>
      <c r="N17" s="13">
        <v>22118440000</v>
      </c>
      <c r="O17" s="13">
        <v>163403278000</v>
      </c>
      <c r="P17" s="13">
        <v>5521654000</v>
      </c>
      <c r="Q17" s="13">
        <v>266997787000</v>
      </c>
      <c r="R17" s="13">
        <v>12167203000</v>
      </c>
      <c r="S17" s="13">
        <v>90326000</v>
      </c>
      <c r="T17" s="13">
        <v>4907563000</v>
      </c>
      <c r="U17" s="13">
        <f t="shared" si="4"/>
        <v>1712306173000</v>
      </c>
      <c r="V17" s="33"/>
      <c r="W17" s="77">
        <f t="shared" si="1"/>
        <v>1707308284000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s="19" customFormat="1" ht="22.5" customHeight="1">
      <c r="A18" s="32"/>
      <c r="B18" s="30" t="s">
        <v>31</v>
      </c>
      <c r="D18" s="31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695705227</v>
      </c>
      <c r="Q18" s="13"/>
      <c r="R18" s="13"/>
      <c r="S18" s="13"/>
      <c r="T18" s="13"/>
      <c r="U18" s="13">
        <f t="shared" si="4"/>
        <v>695705227</v>
      </c>
      <c r="V18" s="33"/>
      <c r="W18" s="77">
        <f t="shared" si="1"/>
        <v>695705227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spans="1:34" s="19" customFormat="1" ht="22.5" customHeight="1">
      <c r="A19" s="32"/>
      <c r="B19" s="30" t="s">
        <v>4</v>
      </c>
      <c r="D19" s="31" t="s">
        <v>27</v>
      </c>
      <c r="F19" s="13"/>
      <c r="G19" s="13"/>
      <c r="H19" s="13"/>
      <c r="I19" s="13"/>
      <c r="J19" s="13">
        <v>7911000</v>
      </c>
      <c r="K19" s="13">
        <v>344340000</v>
      </c>
      <c r="L19" s="13"/>
      <c r="M19" s="13"/>
      <c r="N19" s="13"/>
      <c r="O19" s="13"/>
      <c r="P19" s="13">
        <v>9500000</v>
      </c>
      <c r="Q19" s="13"/>
      <c r="R19" s="13">
        <v>12520000</v>
      </c>
      <c r="S19" s="13"/>
      <c r="T19" s="13"/>
      <c r="U19" s="13">
        <f t="shared" si="4"/>
        <v>374271000</v>
      </c>
      <c r="V19" s="33"/>
      <c r="W19" s="5">
        <f t="shared" si="1"/>
        <v>374271000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spans="1:34" s="19" customFormat="1" ht="22.5" customHeight="1">
      <c r="A20" s="32"/>
      <c r="B20" s="30" t="s">
        <v>71</v>
      </c>
      <c r="D20" s="31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3"/>
      <c r="W20" s="5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spans="1:34" s="19" customFormat="1" ht="22.5" customHeight="1">
      <c r="A21" s="32"/>
      <c r="B21" s="30" t="s">
        <v>72</v>
      </c>
      <c r="D21" s="31" t="s">
        <v>29</v>
      </c>
      <c r="F21" s="13">
        <v>98024105</v>
      </c>
      <c r="G21" s="13">
        <v>51680660</v>
      </c>
      <c r="H21" s="13">
        <v>132970294</v>
      </c>
      <c r="I21" s="13">
        <v>142190498</v>
      </c>
      <c r="J21" s="13">
        <v>205280638</v>
      </c>
      <c r="K21" s="13">
        <v>4477909465</v>
      </c>
      <c r="L21" s="13">
        <v>396892295</v>
      </c>
      <c r="M21" s="13">
        <v>130131145</v>
      </c>
      <c r="N21" s="13">
        <v>65028218</v>
      </c>
      <c r="O21" s="13">
        <v>97971700</v>
      </c>
      <c r="P21" s="13">
        <v>251604555</v>
      </c>
      <c r="Q21" s="13">
        <v>19183491</v>
      </c>
      <c r="R21" s="13">
        <v>174464932</v>
      </c>
      <c r="S21" s="13">
        <v>58440000</v>
      </c>
      <c r="T21" s="13"/>
      <c r="U21" s="13">
        <f t="shared" si="4"/>
        <v>6301771996</v>
      </c>
      <c r="V21" s="33"/>
      <c r="W21" s="77">
        <f t="shared" si="1"/>
        <v>6243331996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spans="1:34" s="19" customFormat="1" ht="22.5" customHeight="1">
      <c r="A22" s="32"/>
      <c r="B22" s="30" t="s">
        <v>73</v>
      </c>
      <c r="D22" s="31" t="s">
        <v>51</v>
      </c>
      <c r="F22" s="13"/>
      <c r="G22" s="13"/>
      <c r="H22" s="13"/>
      <c r="I22" s="13"/>
      <c r="J22" s="13"/>
      <c r="K22" s="13">
        <v>1670918698</v>
      </c>
      <c r="L22" s="13"/>
      <c r="M22" s="13"/>
      <c r="N22" s="13">
        <v>4421950147</v>
      </c>
      <c r="O22" s="13"/>
      <c r="P22" s="13"/>
      <c r="Q22" s="13">
        <v>511216248574</v>
      </c>
      <c r="R22" s="13"/>
      <c r="S22" s="13"/>
      <c r="T22" s="13"/>
      <c r="U22" s="13">
        <f t="shared" si="4"/>
        <v>517309117419</v>
      </c>
      <c r="V22" s="33"/>
      <c r="W22" s="77">
        <f t="shared" si="1"/>
        <v>517309117419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spans="1:34" s="19" customFormat="1" ht="22.5" customHeight="1">
      <c r="A23" s="32"/>
      <c r="B23" s="30">
        <v>14</v>
      </c>
      <c r="D23" s="31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3"/>
      <c r="W23" s="5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19" customFormat="1" ht="22.5" customHeight="1">
      <c r="A24" s="32"/>
      <c r="B24" s="30" t="s">
        <v>74</v>
      </c>
      <c r="D24" s="31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3"/>
      <c r="W24" s="77">
        <f t="shared" si="1"/>
        <v>30008336678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spans="1:34" s="58" customFormat="1" ht="24.75" customHeight="1">
      <c r="A25" s="50"/>
      <c r="B25" s="59"/>
      <c r="C25" s="52"/>
      <c r="D25" s="53" t="s">
        <v>6</v>
      </c>
      <c r="E25" s="54"/>
      <c r="F25" s="55">
        <f>SUM(F26,F27,F28,F29,F30,F31,F32,F41,F42,F46,F47,F48,F49)</f>
        <v>7125390851</v>
      </c>
      <c r="G25" s="55">
        <f aca="true" t="shared" si="5" ref="G25:T25">SUM(G26,G27,G28,G29,G30,G31,G32,G41,G42,G46,G47,G48,G49)</f>
        <v>3399814872</v>
      </c>
      <c r="H25" s="55">
        <f t="shared" si="5"/>
        <v>9052224174</v>
      </c>
      <c r="I25" s="55">
        <f t="shared" si="5"/>
        <v>21159812896</v>
      </c>
      <c r="J25" s="55">
        <f t="shared" si="5"/>
        <v>171207744238</v>
      </c>
      <c r="K25" s="55">
        <f t="shared" si="5"/>
        <v>1196957597905</v>
      </c>
      <c r="L25" s="55">
        <f t="shared" si="5"/>
        <v>87698031238</v>
      </c>
      <c r="M25" s="55">
        <f t="shared" si="5"/>
        <v>78211956339</v>
      </c>
      <c r="N25" s="55">
        <f t="shared" si="5"/>
        <v>7770929419</v>
      </c>
      <c r="O25" s="55">
        <f t="shared" si="5"/>
        <v>165583122512</v>
      </c>
      <c r="P25" s="55">
        <f t="shared" si="5"/>
        <v>23401004268</v>
      </c>
      <c r="Q25" s="55">
        <f t="shared" si="5"/>
        <v>818534229184</v>
      </c>
      <c r="R25" s="55">
        <f t="shared" si="5"/>
        <v>24435690109</v>
      </c>
      <c r="S25" s="55">
        <f t="shared" si="5"/>
        <v>2166057000</v>
      </c>
      <c r="T25" s="55">
        <f t="shared" si="5"/>
        <v>13731510000</v>
      </c>
      <c r="U25" s="55">
        <f>SUM(U26,U27,U28,U29,U30,U31,U32,U41,U42,U46,U47,U48,U49)</f>
        <v>2630435115005</v>
      </c>
      <c r="V25" s="57"/>
      <c r="W25" s="56">
        <f>SUM(W26,W27,W28,W29,W30,W31,W32,W41,W42,W46,W47,W48,W49)</f>
        <v>2614537548005</v>
      </c>
      <c r="X25" s="57"/>
      <c r="Y25" s="57">
        <f>+U25-T25-S25</f>
        <v>2614537548005</v>
      </c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4" s="19" customFormat="1" ht="22.5" customHeight="1">
      <c r="A26" s="32"/>
      <c r="B26" s="30" t="s">
        <v>7</v>
      </c>
      <c r="D26" s="31" t="s">
        <v>8</v>
      </c>
      <c r="F26" s="13">
        <v>6263448381</v>
      </c>
      <c r="G26" s="13">
        <v>2945328922</v>
      </c>
      <c r="H26" s="13">
        <v>8136704355</v>
      </c>
      <c r="I26" s="13">
        <v>11087551756</v>
      </c>
      <c r="J26" s="13">
        <v>16485591059</v>
      </c>
      <c r="K26" s="13">
        <v>109110926000</v>
      </c>
      <c r="L26" s="13">
        <v>8034689878</v>
      </c>
      <c r="M26" s="13">
        <v>6013988305</v>
      </c>
      <c r="N26" s="13">
        <v>4662540383</v>
      </c>
      <c r="O26" s="13">
        <v>5497733394</v>
      </c>
      <c r="P26" s="13">
        <v>16724831379</v>
      </c>
      <c r="Q26" s="13">
        <v>12207544796</v>
      </c>
      <c r="R26" s="13">
        <v>14824905969</v>
      </c>
      <c r="S26" s="13">
        <v>1687879000</v>
      </c>
      <c r="T26" s="13">
        <v>7785627000</v>
      </c>
      <c r="U26" s="13">
        <f aca="true" t="shared" si="6" ref="U26:U31">SUM(F26:T26)</f>
        <v>231469290577</v>
      </c>
      <c r="V26" s="33"/>
      <c r="W26" s="77">
        <f t="shared" si="1"/>
        <v>221995784577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s="19" customFormat="1" ht="22.5" customHeight="1">
      <c r="A27" s="32"/>
      <c r="B27" s="30" t="s">
        <v>9</v>
      </c>
      <c r="D27" s="31" t="s">
        <v>10</v>
      </c>
      <c r="F27" s="13">
        <v>266992717</v>
      </c>
      <c r="G27" s="13">
        <v>139038336</v>
      </c>
      <c r="H27" s="13">
        <v>374367695</v>
      </c>
      <c r="I27" s="13">
        <v>554710949</v>
      </c>
      <c r="J27" s="13">
        <v>991350935</v>
      </c>
      <c r="K27" s="13">
        <v>7136977235</v>
      </c>
      <c r="L27" s="13">
        <v>580295823</v>
      </c>
      <c r="M27" s="13">
        <v>350804754</v>
      </c>
      <c r="N27" s="13">
        <v>207194526</v>
      </c>
      <c r="O27" s="13">
        <v>751393633</v>
      </c>
      <c r="P27" s="13">
        <v>3777924396</v>
      </c>
      <c r="Q27" s="13">
        <v>956216139</v>
      </c>
      <c r="R27" s="13">
        <v>1750370321</v>
      </c>
      <c r="S27" s="13">
        <v>194359000</v>
      </c>
      <c r="T27" s="13">
        <v>3858631000</v>
      </c>
      <c r="U27" s="13">
        <f t="shared" si="6"/>
        <v>21890627459</v>
      </c>
      <c r="V27" s="33"/>
      <c r="W27" s="77">
        <f t="shared" si="1"/>
        <v>17837637459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34" s="19" customFormat="1" ht="22.5" customHeight="1">
      <c r="A28" s="32"/>
      <c r="B28" s="30" t="s">
        <v>11</v>
      </c>
      <c r="D28" s="31" t="s">
        <v>52</v>
      </c>
      <c r="F28" s="13">
        <v>230223588</v>
      </c>
      <c r="G28" s="13">
        <v>169446005</v>
      </c>
      <c r="H28" s="13">
        <v>200526712</v>
      </c>
      <c r="I28" s="13">
        <v>202519782</v>
      </c>
      <c r="J28" s="13">
        <v>124431084</v>
      </c>
      <c r="K28" s="13">
        <v>3027669697</v>
      </c>
      <c r="L28" s="13">
        <v>119629375</v>
      </c>
      <c r="M28" s="13">
        <v>66572796</v>
      </c>
      <c r="N28" s="13">
        <v>172462203</v>
      </c>
      <c r="O28" s="13"/>
      <c r="P28" s="13">
        <v>569765535</v>
      </c>
      <c r="Q28" s="13">
        <v>27138859</v>
      </c>
      <c r="R28" s="13">
        <v>303302427</v>
      </c>
      <c r="S28" s="13">
        <v>61722000</v>
      </c>
      <c r="T28" s="13">
        <v>9289000</v>
      </c>
      <c r="U28" s="13">
        <f t="shared" si="6"/>
        <v>5284699063</v>
      </c>
      <c r="V28" s="33"/>
      <c r="W28" s="77">
        <f t="shared" si="1"/>
        <v>5213688063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34" s="19" customFormat="1" ht="22.5" customHeight="1">
      <c r="A29" s="32"/>
      <c r="B29" s="30" t="s">
        <v>12</v>
      </c>
      <c r="D29" s="31" t="s">
        <v>14</v>
      </c>
      <c r="F29" s="13">
        <v>78964922</v>
      </c>
      <c r="G29" s="13"/>
      <c r="H29" s="13"/>
      <c r="I29" s="13"/>
      <c r="J29" s="13"/>
      <c r="K29" s="13">
        <v>1027398326</v>
      </c>
      <c r="L29" s="13"/>
      <c r="M29" s="13"/>
      <c r="N29" s="13"/>
      <c r="O29" s="13"/>
      <c r="P29" s="13"/>
      <c r="Q29" s="13">
        <v>635787096</v>
      </c>
      <c r="R29" s="13">
        <v>138465000</v>
      </c>
      <c r="S29" s="13"/>
      <c r="T29" s="13"/>
      <c r="U29" s="13">
        <f t="shared" si="6"/>
        <v>1880615344</v>
      </c>
      <c r="V29" s="33"/>
      <c r="W29" s="77">
        <f t="shared" si="1"/>
        <v>1880615344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s="19" customFormat="1" ht="22.5" customHeight="1">
      <c r="A30" s="32"/>
      <c r="B30" s="30" t="s">
        <v>13</v>
      </c>
      <c r="D30" s="31" t="s">
        <v>30</v>
      </c>
      <c r="F30" s="13">
        <v>75439000</v>
      </c>
      <c r="G30" s="13">
        <v>54542000</v>
      </c>
      <c r="H30" s="13">
        <v>126830000</v>
      </c>
      <c r="I30" s="13">
        <v>236735000</v>
      </c>
      <c r="J30" s="13">
        <v>142684000</v>
      </c>
      <c r="K30" s="13">
        <v>863067000</v>
      </c>
      <c r="L30" s="13">
        <v>187028000</v>
      </c>
      <c r="M30" s="13">
        <v>65980000</v>
      </c>
      <c r="N30" s="13">
        <v>2390861000</v>
      </c>
      <c r="O30" s="13">
        <v>52499000</v>
      </c>
      <c r="P30" s="13">
        <v>261248000</v>
      </c>
      <c r="Q30" s="13">
        <v>111255000</v>
      </c>
      <c r="R30" s="13">
        <v>170401000</v>
      </c>
      <c r="S30" s="13">
        <v>90937000</v>
      </c>
      <c r="T30" s="13">
        <v>922959000</v>
      </c>
      <c r="U30" s="13">
        <f t="shared" si="6"/>
        <v>5752465000</v>
      </c>
      <c r="V30" s="33"/>
      <c r="W30" s="5">
        <f t="shared" si="1"/>
        <v>4738569000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s="19" customFormat="1" ht="22.5" customHeight="1">
      <c r="A31" s="32"/>
      <c r="B31" s="30" t="s">
        <v>75</v>
      </c>
      <c r="D31" s="31" t="s">
        <v>67</v>
      </c>
      <c r="F31" s="13"/>
      <c r="G31" s="13"/>
      <c r="H31" s="13"/>
      <c r="I31" s="13">
        <v>68631434</v>
      </c>
      <c r="J31" s="13">
        <v>714683867</v>
      </c>
      <c r="K31" s="13">
        <v>46046165</v>
      </c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6"/>
        <v>829361466</v>
      </c>
      <c r="V31" s="33"/>
      <c r="W31" s="77">
        <f t="shared" si="1"/>
        <v>829361466</v>
      </c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34" s="17" customFormat="1" ht="22.5" customHeight="1">
      <c r="A32" s="32"/>
      <c r="B32" s="30" t="s">
        <v>76</v>
      </c>
      <c r="C32" s="19"/>
      <c r="D32" s="37" t="s">
        <v>68</v>
      </c>
      <c r="E32" s="19"/>
      <c r="F32" s="13">
        <f aca="true" t="shared" si="7" ref="F32:R32">SUM(F33:F39)</f>
        <v>44099675</v>
      </c>
      <c r="G32" s="13">
        <f t="shared" si="7"/>
        <v>57453637</v>
      </c>
      <c r="H32" s="13">
        <f t="shared" si="7"/>
        <v>137126977</v>
      </c>
      <c r="I32" s="13">
        <f t="shared" si="7"/>
        <v>107372000</v>
      </c>
      <c r="J32" s="13">
        <f t="shared" si="7"/>
        <v>703692726</v>
      </c>
      <c r="K32" s="13">
        <f t="shared" si="7"/>
        <v>4799531915</v>
      </c>
      <c r="L32" s="13">
        <f t="shared" si="7"/>
        <v>485917027</v>
      </c>
      <c r="M32" s="13">
        <f>SUM(M33:M40)</f>
        <v>101089137</v>
      </c>
      <c r="N32" s="13">
        <f t="shared" si="7"/>
        <v>36314142</v>
      </c>
      <c r="O32" s="13">
        <f>SUM(O33:O39)</f>
        <v>160230203</v>
      </c>
      <c r="P32" s="13">
        <f t="shared" si="7"/>
        <v>829953424</v>
      </c>
      <c r="Q32" s="13">
        <f>SUM(Q33:Q39)</f>
        <v>67790553</v>
      </c>
      <c r="R32" s="13">
        <f t="shared" si="7"/>
        <v>250035770</v>
      </c>
      <c r="S32" s="13">
        <f>SUM(S33:S39)</f>
        <v>85933000</v>
      </c>
      <c r="T32" s="13">
        <f>SUM(T33:T39)</f>
        <v>102911000</v>
      </c>
      <c r="U32" s="13">
        <f>SUM(U33:U40)</f>
        <v>7969451186</v>
      </c>
      <c r="V32" s="7"/>
      <c r="W32" s="5">
        <f t="shared" si="1"/>
        <v>7780607186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2"/>
      <c r="B33" s="47" t="s">
        <v>20</v>
      </c>
      <c r="C33" s="45"/>
      <c r="D33" s="48" t="s">
        <v>38</v>
      </c>
      <c r="F33" s="14"/>
      <c r="G33" s="14"/>
      <c r="H33" s="14"/>
      <c r="I33" s="14"/>
      <c r="J33" s="14">
        <v>574862726</v>
      </c>
      <c r="K33" s="14">
        <v>1521771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576384497</v>
      </c>
      <c r="V33" s="33"/>
      <c r="W33" s="5">
        <f t="shared" si="1"/>
        <v>576384497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1:34" s="19" customFormat="1" ht="22.5" customHeight="1">
      <c r="A34" s="32"/>
      <c r="B34" s="34" t="s">
        <v>39</v>
      </c>
      <c r="D34" s="31" t="s">
        <v>98</v>
      </c>
      <c r="F34" s="13"/>
      <c r="G34" s="13"/>
      <c r="H34" s="13"/>
      <c r="I34" s="13"/>
      <c r="J34" s="13"/>
      <c r="K34" s="13">
        <v>443668164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443668164</v>
      </c>
      <c r="V34" s="33"/>
      <c r="W34" s="5">
        <f t="shared" si="1"/>
        <v>443668164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1:34" s="19" customFormat="1" ht="22.5" customHeight="1">
      <c r="A35" s="32"/>
      <c r="B35" s="34" t="s">
        <v>31</v>
      </c>
      <c r="D35" s="31" t="s">
        <v>33</v>
      </c>
      <c r="F35" s="13"/>
      <c r="G35" s="13"/>
      <c r="H35" s="13"/>
      <c r="I35" s="13"/>
      <c r="J35" s="13"/>
      <c r="K35" s="13">
        <v>921618954</v>
      </c>
      <c r="L35" s="13">
        <v>439638432</v>
      </c>
      <c r="M35" s="13"/>
      <c r="N35" s="13"/>
      <c r="O35" s="13"/>
      <c r="P35" s="13">
        <v>18436000</v>
      </c>
      <c r="Q35" s="13"/>
      <c r="R35" s="13"/>
      <c r="S35" s="13"/>
      <c r="T35" s="13"/>
      <c r="U35" s="13">
        <f t="shared" si="8"/>
        <v>1379693386</v>
      </c>
      <c r="V35" s="33"/>
      <c r="W35" s="77">
        <f t="shared" si="1"/>
        <v>1379693386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4" s="19" customFormat="1" ht="22.5" customHeight="1">
      <c r="A36" s="32"/>
      <c r="B36" s="34" t="s">
        <v>32</v>
      </c>
      <c r="D36" s="31" t="s">
        <v>34</v>
      </c>
      <c r="F36" s="13"/>
      <c r="G36" s="13"/>
      <c r="H36" s="13"/>
      <c r="I36" s="13"/>
      <c r="J36" s="13"/>
      <c r="K36" s="13">
        <v>31360294</v>
      </c>
      <c r="L36" s="13"/>
      <c r="M36" s="13"/>
      <c r="N36" s="13"/>
      <c r="O36" s="13">
        <v>26441960</v>
      </c>
      <c r="P36" s="13"/>
      <c r="Q36" s="13">
        <v>9075336</v>
      </c>
      <c r="R36" s="13"/>
      <c r="S36" s="13">
        <v>2087000</v>
      </c>
      <c r="T36" s="13"/>
      <c r="U36" s="13">
        <f t="shared" si="8"/>
        <v>68964590</v>
      </c>
      <c r="V36" s="33"/>
      <c r="W36" s="77">
        <f t="shared" si="1"/>
        <v>66877590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1:34" s="19" customFormat="1" ht="22.5" customHeight="1">
      <c r="A37" s="32"/>
      <c r="B37" s="34" t="s">
        <v>37</v>
      </c>
      <c r="D37" s="31" t="s">
        <v>47</v>
      </c>
      <c r="F37" s="13"/>
      <c r="G37" s="13">
        <v>7514688</v>
      </c>
      <c r="H37" s="13">
        <v>3579090</v>
      </c>
      <c r="I37" s="13"/>
      <c r="J37" s="13"/>
      <c r="K37" s="13">
        <v>2910896514</v>
      </c>
      <c r="L37" s="13"/>
      <c r="M37" s="13">
        <v>53399160</v>
      </c>
      <c r="N37" s="13">
        <v>2140100</v>
      </c>
      <c r="O37" s="13"/>
      <c r="P37" s="13">
        <v>126015177</v>
      </c>
      <c r="Q37" s="13"/>
      <c r="R37" s="13"/>
      <c r="S37" s="13">
        <v>57267000</v>
      </c>
      <c r="T37" s="13"/>
      <c r="U37" s="13">
        <f t="shared" si="8"/>
        <v>3160811729</v>
      </c>
      <c r="V37" s="33"/>
      <c r="W37" s="77">
        <f t="shared" si="1"/>
        <v>3103544729</v>
      </c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s="19" customFormat="1" ht="22.5" customHeight="1">
      <c r="A38" s="32"/>
      <c r="B38" s="34" t="s">
        <v>21</v>
      </c>
      <c r="D38" s="31" t="s">
        <v>36</v>
      </c>
      <c r="F38" s="13">
        <v>15641177</v>
      </c>
      <c r="G38" s="13">
        <v>49895950</v>
      </c>
      <c r="H38" s="13">
        <v>51912977</v>
      </c>
      <c r="I38" s="13">
        <v>60839000</v>
      </c>
      <c r="J38" s="13">
        <v>49403453</v>
      </c>
      <c r="K38" s="13">
        <v>116014753</v>
      </c>
      <c r="L38" s="13">
        <v>17641000</v>
      </c>
      <c r="M38" s="13">
        <v>27117257</v>
      </c>
      <c r="N38" s="13">
        <v>13763496</v>
      </c>
      <c r="O38" s="13">
        <v>48352577</v>
      </c>
      <c r="P38" s="13">
        <v>123856094</v>
      </c>
      <c r="Q38" s="13">
        <v>30931735</v>
      </c>
      <c r="R38" s="13">
        <v>54133247</v>
      </c>
      <c r="S38" s="13">
        <v>12420000</v>
      </c>
      <c r="T38" s="13">
        <v>57588000</v>
      </c>
      <c r="U38" s="13">
        <f t="shared" si="8"/>
        <v>729510716</v>
      </c>
      <c r="V38" s="33"/>
      <c r="W38" s="77">
        <f t="shared" si="1"/>
        <v>659502716</v>
      </c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s="19" customFormat="1" ht="22.5" customHeight="1">
      <c r="A39" s="32"/>
      <c r="B39" s="34" t="s">
        <v>23</v>
      </c>
      <c r="D39" s="31" t="s">
        <v>35</v>
      </c>
      <c r="F39" s="13">
        <v>28458498</v>
      </c>
      <c r="G39" s="13">
        <v>42999</v>
      </c>
      <c r="H39" s="13">
        <v>81634910</v>
      </c>
      <c r="I39" s="13">
        <v>46533000</v>
      </c>
      <c r="J39" s="13">
        <v>79426547</v>
      </c>
      <c r="K39" s="13">
        <v>374451465</v>
      </c>
      <c r="L39" s="13">
        <v>28637595</v>
      </c>
      <c r="M39" s="13">
        <v>20572720</v>
      </c>
      <c r="N39" s="13">
        <f>1610546+18800000</f>
        <v>20410546</v>
      </c>
      <c r="O39" s="13">
        <v>85435666</v>
      </c>
      <c r="P39" s="13">
        <v>561646153</v>
      </c>
      <c r="Q39" s="13">
        <v>27783482</v>
      </c>
      <c r="R39" s="13">
        <v>195902523</v>
      </c>
      <c r="S39" s="13">
        <v>14159000</v>
      </c>
      <c r="T39" s="13">
        <v>45323000</v>
      </c>
      <c r="U39" s="13">
        <f t="shared" si="8"/>
        <v>1610418104</v>
      </c>
      <c r="V39" s="33"/>
      <c r="W39" s="77">
        <f t="shared" si="1"/>
        <v>1550936104</v>
      </c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34" s="19" customFormat="1" ht="22.5" customHeight="1">
      <c r="A40" s="32"/>
      <c r="B40" s="34" t="s">
        <v>96</v>
      </c>
      <c r="D40" s="31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3"/>
      <c r="W40" s="5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s="19" customFormat="1" ht="22.5" customHeight="1">
      <c r="A41" s="32"/>
      <c r="B41" s="38">
        <v>30</v>
      </c>
      <c r="C41" s="39"/>
      <c r="D41" s="40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3"/>
      <c r="W41" s="5">
        <f t="shared" si="1"/>
        <v>0</v>
      </c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22.5" customHeight="1">
      <c r="A42" s="3"/>
      <c r="B42" s="38" t="s">
        <v>77</v>
      </c>
      <c r="C42" s="39"/>
      <c r="D42" s="40" t="s">
        <v>15</v>
      </c>
      <c r="E42" s="19"/>
      <c r="F42" s="15">
        <f>SUM(F43:F45)</f>
        <v>33334000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7136830325</v>
      </c>
      <c r="J42" s="15">
        <f t="shared" si="9"/>
        <v>129806818955</v>
      </c>
      <c r="K42" s="15">
        <f t="shared" si="9"/>
        <v>979979166886</v>
      </c>
      <c r="L42" s="15">
        <f t="shared" si="9"/>
        <v>72860063505</v>
      </c>
      <c r="M42" s="15">
        <f t="shared" si="9"/>
        <v>56686191148</v>
      </c>
      <c r="N42" s="15">
        <f t="shared" si="9"/>
        <v>196985915</v>
      </c>
      <c r="O42" s="15">
        <f t="shared" si="9"/>
        <v>138846157243</v>
      </c>
      <c r="P42" s="15">
        <f t="shared" si="9"/>
        <v>0</v>
      </c>
      <c r="Q42" s="15">
        <f>SUM(Q43:Q45)</f>
        <v>387436869251</v>
      </c>
      <c r="R42" s="15">
        <f t="shared" si="9"/>
        <v>5060441315</v>
      </c>
      <c r="S42" s="15">
        <f t="shared" si="9"/>
        <v>0</v>
      </c>
      <c r="T42" s="15">
        <f t="shared" si="9"/>
        <v>0</v>
      </c>
      <c r="U42" s="60">
        <f t="shared" si="9"/>
        <v>1778042858543</v>
      </c>
      <c r="V42" s="2"/>
      <c r="W42" s="5">
        <f t="shared" si="1"/>
        <v>1778042858543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2"/>
      <c r="B43" s="34" t="s">
        <v>20</v>
      </c>
      <c r="D43" s="31" t="s">
        <v>42</v>
      </c>
      <c r="F43" s="13">
        <v>33334000</v>
      </c>
      <c r="G43" s="13"/>
      <c r="H43" s="13"/>
      <c r="I43" s="13">
        <v>601481206</v>
      </c>
      <c r="J43" s="13">
        <v>499247557</v>
      </c>
      <c r="K43" s="13">
        <v>2071584358</v>
      </c>
      <c r="L43" s="13">
        <v>155459287</v>
      </c>
      <c r="M43" s="13">
        <v>1339550873</v>
      </c>
      <c r="N43" s="13">
        <v>196985915</v>
      </c>
      <c r="O43" s="13"/>
      <c r="P43" s="13"/>
      <c r="Q43" s="13"/>
      <c r="R43" s="13">
        <v>1532535508</v>
      </c>
      <c r="S43" s="13"/>
      <c r="T43" s="13"/>
      <c r="U43" s="13">
        <f aca="true" t="shared" si="10" ref="U43:U49">SUM(F43:T43)</f>
        <v>6430178704</v>
      </c>
      <c r="V43" s="33"/>
      <c r="W43" s="77">
        <f t="shared" si="1"/>
        <v>6430178704</v>
      </c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1:34" s="19" customFormat="1" ht="22.5" customHeight="1">
      <c r="A44" s="32"/>
      <c r="B44" s="34" t="s">
        <v>39</v>
      </c>
      <c r="D44" s="31" t="s">
        <v>43</v>
      </c>
      <c r="F44" s="13"/>
      <c r="G44" s="13"/>
      <c r="H44" s="13"/>
      <c r="I44" s="13">
        <v>6535349119</v>
      </c>
      <c r="J44" s="13">
        <v>129307571398</v>
      </c>
      <c r="K44" s="13">
        <v>977907582528</v>
      </c>
      <c r="L44" s="13">
        <v>72704604218</v>
      </c>
      <c r="M44" s="13">
        <v>55346640275</v>
      </c>
      <c r="N44" s="13"/>
      <c r="O44" s="13">
        <v>138846157243</v>
      </c>
      <c r="P44" s="13"/>
      <c r="Q44" s="13">
        <v>387436869251</v>
      </c>
      <c r="R44" s="13">
        <v>3527905807</v>
      </c>
      <c r="S44" s="13"/>
      <c r="T44" s="13"/>
      <c r="U44" s="13">
        <f t="shared" si="10"/>
        <v>1771612679839</v>
      </c>
      <c r="V44" s="33"/>
      <c r="W44" s="77">
        <f t="shared" si="1"/>
        <v>1771612679839</v>
      </c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1:34" s="19" customFormat="1" ht="22.5" customHeight="1">
      <c r="A45" s="32"/>
      <c r="B45" s="34" t="s">
        <v>31</v>
      </c>
      <c r="D45" s="31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3"/>
      <c r="W45" s="5">
        <f t="shared" si="1"/>
        <v>0</v>
      </c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1:34" s="19" customFormat="1" ht="22.5" customHeight="1">
      <c r="A46" s="32"/>
      <c r="B46" s="30" t="s">
        <v>16</v>
      </c>
      <c r="D46" s="31" t="s">
        <v>40</v>
      </c>
      <c r="F46" s="13"/>
      <c r="G46" s="13"/>
      <c r="H46" s="13"/>
      <c r="I46" s="13"/>
      <c r="J46" s="13"/>
      <c r="K46" s="13">
        <v>11871095689</v>
      </c>
      <c r="L46" s="13"/>
      <c r="M46" s="13">
        <v>4337084574</v>
      </c>
      <c r="N46" s="13"/>
      <c r="O46" s="13"/>
      <c r="P46" s="13"/>
      <c r="Q46" s="13"/>
      <c r="R46" s="13"/>
      <c r="S46" s="13"/>
      <c r="T46" s="13"/>
      <c r="U46" s="13">
        <f t="shared" si="10"/>
        <v>16208180263</v>
      </c>
      <c r="V46" s="33"/>
      <c r="W46" s="5">
        <f t="shared" si="1"/>
        <v>16208180263</v>
      </c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1:34" s="19" customFormat="1" ht="22.5" customHeight="1">
      <c r="A47" s="32"/>
      <c r="B47" s="30" t="s">
        <v>17</v>
      </c>
      <c r="D47" s="31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393500422834</v>
      </c>
      <c r="R47" s="13"/>
      <c r="S47" s="13"/>
      <c r="T47" s="13"/>
      <c r="U47" s="13">
        <f>SUM(F47:T47)</f>
        <v>393500422834</v>
      </c>
      <c r="V47" s="33"/>
      <c r="W47" s="77">
        <f t="shared" si="1"/>
        <v>393500422834</v>
      </c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1:34" s="19" customFormat="1" ht="22.5" customHeight="1">
      <c r="A48" s="32"/>
      <c r="B48" s="30" t="s">
        <v>78</v>
      </c>
      <c r="D48" s="31" t="s">
        <v>41</v>
      </c>
      <c r="F48" s="13">
        <v>132888568</v>
      </c>
      <c r="G48" s="13">
        <v>34005972</v>
      </c>
      <c r="H48" s="13">
        <v>76668435</v>
      </c>
      <c r="I48" s="13">
        <v>1765461650</v>
      </c>
      <c r="J48" s="13">
        <v>22238491612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1237281534</v>
      </c>
      <c r="Q48" s="13">
        <v>23591204656</v>
      </c>
      <c r="R48" s="13">
        <v>1937768307</v>
      </c>
      <c r="S48" s="13">
        <v>45227000</v>
      </c>
      <c r="T48" s="13">
        <v>1052093000</v>
      </c>
      <c r="U48" s="13">
        <f t="shared" si="10"/>
        <v>167607143270</v>
      </c>
      <c r="V48" s="33"/>
      <c r="W48" s="77">
        <f t="shared" si="1"/>
        <v>166509823270</v>
      </c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1:34" s="19" customFormat="1" ht="22.5" customHeight="1">
      <c r="A49" s="32"/>
      <c r="B49" s="38" t="s">
        <v>79</v>
      </c>
      <c r="C49" s="39"/>
      <c r="D49" s="40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3"/>
      <c r="W49" s="5">
        <f t="shared" si="1"/>
        <v>0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90416000</v>
      </c>
      <c r="T51" s="11">
        <f>+T9-T25</f>
        <v>-827549000</v>
      </c>
      <c r="U51" s="4">
        <f>+U9-U25</f>
        <v>-31812248222</v>
      </c>
      <c r="V51" s="4">
        <f>+V9-V25</f>
        <v>0</v>
      </c>
      <c r="W51" s="4">
        <f>+W9-W25</f>
        <v>-31075115222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6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(DIRPLAN)</cp:lastModifiedBy>
  <cp:lastPrinted>2022-01-24T20:45:51Z</cp:lastPrinted>
  <dcterms:created xsi:type="dcterms:W3CDTF">1998-06-30T14:14:38Z</dcterms:created>
  <dcterms:modified xsi:type="dcterms:W3CDTF">2023-06-01T15:28:09Z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0x010100305E68ADEE1C284FBD16947B199F6B66</vt:lpwstr>
  </property>
  <property fmtid="{D5CDD505-2E9C-101B-9397-08002B2CF9AE}" pid="3" name="Orden">
    <vt:lpwstr/>
  </property>
</Properties>
</file>