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855" tabRatio="296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<sst xmlns="http://schemas.openxmlformats.org/spreadsheetml/2006/main" count="257" uniqueCount="121">
  <si>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</si>
  <si>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</si>
  <si>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</si>
  <si>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</si>
  <si>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</si>
  <si>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</si>
  <si>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</si>
  <si>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</si>
  <si>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</si>
  <si>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</si>
  <si>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</si>
  <si>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</si>
  <si>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</si>
  <si>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</si>
  <si>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</si>
  <si>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</si>
  <si>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</si>
  <si>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</si>
  <si>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</si>
  <si>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</si>
  <si>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</si>
  <si>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</si>
  <si>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</si>
  <si>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</si>
  <si>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</si>
  <si>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</si>
  <si>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</si>
  <si>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</si>
  <si>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</si>
  <si>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</si>
  <si>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</si>
  <si>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</si>
  <si>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</si>
  <si>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</si>
  <si>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</si>
  <si>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</si>
  <si>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</si>
  <si>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</si>
  <si>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</si>
  <si>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</si>
  <si>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</si>
  <si>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</si>
  <si>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</si>
  <si>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</si>
  <si>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</si>
  <si>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</si>
  <si>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</si>
  <si>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</si>
  <si>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</si>
  <si>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</si>
  <si>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</si>
  <si>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</si>
  <si>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</si>
  <si>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</si>
  <si>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</si>
  <si>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</si>
  <si>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</si>
  <si>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</si>
  <si>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</si>
  <si>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</si>
  <si>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</si>
  <si>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</si>
  <si>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</si>
  <si>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</si>
  <si>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</si>
  <si>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</si>
  <si>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</si>
  <si>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</si>
  <si>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</si>
  <si>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</si>
  <si>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</si>
  <si>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</si>
  <si>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</si>
  <si>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</si>
  <si>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</si>
  <si>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</si>
  <si>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</si>
  <si>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</si>
  <si>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</si>
  <si>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</si>
  <si>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</si>
  <si>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</si>
  <si>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</si>
  <si>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</si>
  <si>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</si>
  <si>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</si>
  <si>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</si>
  <si>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</si>
  <si>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</si>
  <si>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</si>
  <si>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</si>
  <si>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</si>
  <si>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</si>
  <si>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</si>
  <si>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</si>
  <si>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</si>
  <si>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</si>
  <si>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</si>
  <si>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</si>
  <si>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</si>
  <si>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</si>
  <si>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</si>
  <si>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</si>
  <si>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</si>
  <si>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</si>
  <si>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</si>
  <si>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</si>
  <si>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</si>
  <si>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</si>
  <si>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</si>
  <si>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</si>
  <si>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</si>
  <si>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</si>
  <si>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</si>
  <si>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</si>
  <si>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</si>
  <si>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</si>
  <si>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</si>
  <si>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VIGENTE MOP 2021 AL MES DE OCTUBRE (FONDOS FET)</t>
  </si>
  <si>
    <t>PRESUPUESTO EJECUTADO MOP 2021 AL MES DE OCTUBRE (FONDOS FET)</t>
  </si>
  <si>
    <t>PRESUPUESTO EJECUTADO MOP 2021 AL MES DE OCTUBRE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</si>
</sst>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6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3" xfId="0" applyFont="1" applyFill="1" applyBorder="1" applyAlignment="1">
      <alignment horizontal="center"/>
    </xf>
    <xf numFmtId="165" fontId="46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5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46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164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165" fontId="3" fillId="0" borderId="0" xfId="0" applyFont="1" applyFill="1" applyAlignment="1">
      <alignment/>
    </xf>
    <xf numFmtId="165" fontId="26" fillId="0" borderId="10" xfId="0" applyFont="1" applyFill="1" applyBorder="1" applyAlignment="1">
      <alignment vertical="center"/>
    </xf>
    <xf numFmtId="37" fontId="26" fillId="0" borderId="21" xfId="0" applyNumberFormat="1" applyFont="1" applyFill="1" applyBorder="1" applyAlignment="1" applyProtection="1">
      <alignment horizontal="left" vertical="center"/>
      <protection/>
    </xf>
    <xf numFmtId="165" fontId="26" fillId="0" borderId="22" xfId="0" applyFont="1" applyFill="1" applyBorder="1" applyAlignment="1">
      <alignment vertical="center"/>
    </xf>
    <xf numFmtId="37" fontId="26" fillId="0" borderId="23" xfId="0" applyNumberFormat="1" applyFont="1" applyFill="1" applyBorder="1" applyAlignment="1" applyProtection="1">
      <alignment horizontal="center" vertical="center"/>
      <protection/>
    </xf>
    <xf numFmtId="165" fontId="26" fillId="0" borderId="0" xfId="0" applyFont="1" applyFill="1" applyBorder="1" applyAlignment="1">
      <alignment vertical="center"/>
    </xf>
    <xf numFmtId="3" fontId="26" fillId="0" borderId="24" xfId="0" applyNumberFormat="1" applyFont="1" applyFill="1" applyBorder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>
      <alignment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165" fontId="23" fillId="0" borderId="0" xfId="0" applyFont="1" applyFill="1" applyAlignment="1">
      <alignment vertical="center"/>
    </xf>
    <xf numFmtId="165" fontId="26" fillId="0" borderId="21" xfId="0" applyFont="1" applyFill="1" applyBorder="1" applyAlignment="1">
      <alignment vertical="center"/>
    </xf>
    <xf numFmtId="37" fontId="23" fillId="0" borderId="24" xfId="0" applyNumberFormat="1" applyFont="1" applyFill="1" applyBorder="1" applyAlignment="1" applyProtection="1">
      <alignment vertical="center"/>
      <protection/>
    </xf>
    <xf numFmtId="165" fontId="4" fillId="0" borderId="0" xfId="0" applyFont="1" applyFill="1" applyAlignment="1">
      <alignment horizontal="center"/>
    </xf>
    <xf numFmtId="165" fontId="3" fillId="0" borderId="0" xfId="0" applyFont="1" applyFill="1" applyAlignment="1">
      <alignment horizontal="center"/>
    </xf>
    <xf numFmtId="165" fontId="46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70" zoomScaleNormal="70" zoomScalePageLayoutView="0" workbookViewId="0" topLeftCell="A1">
      <selection activeCell="K2" sqref="K2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1.12109375" style="15" customWidth="1"/>
    <col min="6" max="6" width="13.50390625" style="15" customWidth="1"/>
    <col min="7" max="7" width="14.25390625" style="15" bestFit="1" customWidth="1"/>
    <col min="8" max="8" width="13.25390625" style="15" customWidth="1"/>
    <col min="9" max="9" width="14.5039062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39062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0" t="s">
        <v>118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34"/>
      <c r="L3" s="34" t="s">
        <v>104</v>
      </c>
      <c r="M3" s="3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pans="2:18" s="15" customFormat="1" ht="18" customHeight="1">
      <c r="B6" s="27"/>
      <c r="F6" s="54">
        <f>+F9-F13</f>
        <v>0</v>
      </c>
      <c r="G6" s="54">
        <f aca="true" t="shared" si="0" ref="G6:R6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70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+SUM(F11:F12)</f>
        <v>30961</v>
      </c>
      <c r="G9" s="66">
        <f aca="true" t="shared" si="1" ref="G9:T9">+SUM(G11:G12)</f>
        <v>211809</v>
      </c>
      <c r="H9" s="66">
        <f t="shared" si="1"/>
        <v>227682</v>
      </c>
      <c r="I9" s="66">
        <f t="shared" si="1"/>
        <v>5976062</v>
      </c>
      <c r="J9" s="66">
        <f t="shared" si="1"/>
        <v>101552847</v>
      </c>
      <c r="K9" s="66">
        <f t="shared" si="1"/>
        <v>482883827</v>
      </c>
      <c r="L9" s="66">
        <f t="shared" si="1"/>
        <v>10492318</v>
      </c>
      <c r="M9" s="66">
        <f t="shared" si="1"/>
        <v>46815131</v>
      </c>
      <c r="N9" s="66">
        <f t="shared" si="1"/>
        <v>186033</v>
      </c>
      <c r="O9" s="66">
        <f t="shared" si="1"/>
        <v>83915465</v>
      </c>
      <c r="P9" s="66">
        <f t="shared" si="1"/>
        <v>869642</v>
      </c>
      <c r="Q9" s="66">
        <f t="shared" si="1"/>
        <v>25519337</v>
      </c>
      <c r="R9" s="66">
        <f t="shared" si="1"/>
        <v>10120399</v>
      </c>
      <c r="S9" s="66">
        <f t="shared" si="1"/>
        <v>0</v>
      </c>
      <c r="T9" s="66">
        <f t="shared" si="1"/>
        <v>0</v>
      </c>
      <c r="U9" s="66">
        <f>SUM(U11,U12)</f>
        <v>768801513</v>
      </c>
      <c r="V9" s="67"/>
      <c r="W9" s="68" t="e">
        <f>SUM(#REF!,#REF!,#REF!,#REF!,#REF!,#REF!,#REF!,W10,W11,W12,#REF!)</f>
        <v>#REF!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73</v>
      </c>
      <c r="D11" s="23" t="s">
        <v>51</v>
      </c>
      <c r="F11" s="11">
        <v>30961</v>
      </c>
      <c r="G11" s="11">
        <v>211809</v>
      </c>
      <c r="H11" s="11">
        <v>227682</v>
      </c>
      <c r="I11" s="11">
        <v>5976062</v>
      </c>
      <c r="J11" s="11">
        <v>101552847</v>
      </c>
      <c r="K11" s="11">
        <v>482883827</v>
      </c>
      <c r="L11" s="11">
        <v>10492318</v>
      </c>
      <c r="M11" s="11">
        <v>46815131</v>
      </c>
      <c r="N11" s="11">
        <v>186033</v>
      </c>
      <c r="O11" s="11">
        <v>83915465</v>
      </c>
      <c r="P11" s="11">
        <v>869642</v>
      </c>
      <c r="Q11" s="11">
        <v>25519337</v>
      </c>
      <c r="R11" s="11">
        <v>10120399</v>
      </c>
      <c r="S11" s="11"/>
      <c r="T11" s="11"/>
      <c r="U11" s="11">
        <f>SUM(F11:T11)</f>
        <v>768801513</v>
      </c>
      <c r="V11" s="25"/>
      <c r="W11" s="5">
        <f t="shared" si="2"/>
        <v>768801513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>SUM(F12:T12)</f>
        <v>0</v>
      </c>
      <c r="V12" s="25"/>
      <c r="W12" s="5">
        <f t="shared" si="2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70" customFormat="1" ht="24.75" customHeight="1">
      <c r="A13" s="61"/>
      <c r="B13" s="71"/>
      <c r="C13" s="63"/>
      <c r="D13" s="64" t="s">
        <v>6</v>
      </c>
      <c r="E13" s="65"/>
      <c r="F13" s="66">
        <f aca="true" t="shared" si="3" ref="F13:U13">SUM(F14,F15,F16,F25,F29)</f>
        <v>30961</v>
      </c>
      <c r="G13" s="66">
        <f t="shared" si="3"/>
        <v>211809</v>
      </c>
      <c r="H13" s="66">
        <f t="shared" si="3"/>
        <v>227682</v>
      </c>
      <c r="I13" s="66">
        <f t="shared" si="3"/>
        <v>5976062</v>
      </c>
      <c r="J13" s="66">
        <f t="shared" si="3"/>
        <v>101552847</v>
      </c>
      <c r="K13" s="66">
        <f t="shared" si="3"/>
        <v>482883827</v>
      </c>
      <c r="L13" s="66">
        <f t="shared" si="3"/>
        <v>10492318</v>
      </c>
      <c r="M13" s="66">
        <f t="shared" si="3"/>
        <v>46815131</v>
      </c>
      <c r="N13" s="66">
        <f t="shared" si="3"/>
        <v>186033</v>
      </c>
      <c r="O13" s="66">
        <f t="shared" si="3"/>
        <v>83915465</v>
      </c>
      <c r="P13" s="66">
        <f t="shared" si="3"/>
        <v>869642</v>
      </c>
      <c r="Q13" s="66">
        <f t="shared" si="3"/>
        <v>25519337</v>
      </c>
      <c r="R13" s="66">
        <f t="shared" si="3"/>
        <v>10120399</v>
      </c>
      <c r="S13" s="66">
        <f t="shared" si="3"/>
        <v>0</v>
      </c>
      <c r="T13" s="66">
        <f t="shared" si="3"/>
        <v>0</v>
      </c>
      <c r="U13" s="66">
        <f t="shared" si="3"/>
        <v>768801513</v>
      </c>
      <c r="V13" s="69"/>
      <c r="W13" s="72" t="e">
        <f>SUM(W14,W15,#REF!,#REF!,#REF!,#REF!,W16,W25:W25,#REF!,#REF!,#REF!,W29)</f>
        <v>#REF!</v>
      </c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s="17" customFormat="1" ht="22.5" customHeight="1">
      <c r="A14" s="24"/>
      <c r="B14" s="22" t="s">
        <v>7</v>
      </c>
      <c r="D14" s="23" t="s">
        <v>8</v>
      </c>
      <c r="F14" s="11">
        <v>25834</v>
      </c>
      <c r="G14" s="11">
        <v>181740</v>
      </c>
      <c r="H14" s="11">
        <v>192488</v>
      </c>
      <c r="I14" s="11">
        <v>182580</v>
      </c>
      <c r="J14" s="11">
        <v>1188070</v>
      </c>
      <c r="K14" s="11">
        <v>5291094</v>
      </c>
      <c r="L14" s="11">
        <v>463997</v>
      </c>
      <c r="M14" s="11">
        <v>463997</v>
      </c>
      <c r="N14" s="11">
        <v>157915</v>
      </c>
      <c r="O14" s="11"/>
      <c r="P14" s="11">
        <v>63742</v>
      </c>
      <c r="Q14" s="11"/>
      <c r="R14" s="11">
        <v>269525</v>
      </c>
      <c r="S14" s="11"/>
      <c r="T14" s="11"/>
      <c r="U14" s="11">
        <f>SUM(F14:T14)</f>
        <v>8480982</v>
      </c>
      <c r="V14" s="25"/>
      <c r="W14" s="5">
        <f t="shared" si="2"/>
        <v>8480982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9</v>
      </c>
      <c r="D15" s="23" t="s">
        <v>10</v>
      </c>
      <c r="F15" s="11">
        <v>3963</v>
      </c>
      <c r="G15" s="11">
        <v>27741</v>
      </c>
      <c r="H15" s="11">
        <v>31705</v>
      </c>
      <c r="I15" s="11"/>
      <c r="J15" s="11">
        <v>108325</v>
      </c>
      <c r="K15" s="11">
        <v>917259</v>
      </c>
      <c r="L15" s="11">
        <v>58126</v>
      </c>
      <c r="M15" s="11">
        <v>52842.00000000001</v>
      </c>
      <c r="N15" s="11">
        <v>21137</v>
      </c>
      <c r="O15" s="11"/>
      <c r="P15" s="11">
        <v>10568</v>
      </c>
      <c r="Q15" s="11"/>
      <c r="R15" s="11">
        <v>26421</v>
      </c>
      <c r="S15" s="11"/>
      <c r="T15" s="11"/>
      <c r="U15" s="11">
        <f>SUM(F15:T15)</f>
        <v>1258087</v>
      </c>
      <c r="V15" s="25"/>
      <c r="W15" s="5">
        <f t="shared" si="2"/>
        <v>1258087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22" t="s">
        <v>76</v>
      </c>
      <c r="C16" s="17"/>
      <c r="D16" s="28" t="s">
        <v>68</v>
      </c>
      <c r="E16" s="17"/>
      <c r="F16" s="11">
        <f aca="true" t="shared" si="4" ref="F16:R16">SUM(F17:F23)</f>
        <v>1164</v>
      </c>
      <c r="G16" s="11">
        <f t="shared" si="4"/>
        <v>2328</v>
      </c>
      <c r="H16" s="11">
        <f t="shared" si="4"/>
        <v>3489</v>
      </c>
      <c r="I16" s="11">
        <f t="shared" si="4"/>
        <v>17920</v>
      </c>
      <c r="J16" s="11">
        <f t="shared" si="4"/>
        <v>1050426</v>
      </c>
      <c r="K16" s="11">
        <f t="shared" si="4"/>
        <v>9325074</v>
      </c>
      <c r="L16" s="11">
        <f t="shared" si="4"/>
        <v>18618</v>
      </c>
      <c r="M16" s="11">
        <f>SUM(M17:M24)</f>
        <v>18618</v>
      </c>
      <c r="N16" s="11">
        <f t="shared" si="4"/>
        <v>6981</v>
      </c>
      <c r="O16" s="11">
        <f>SUM(O17:O23)</f>
        <v>0</v>
      </c>
      <c r="P16" s="11">
        <f t="shared" si="4"/>
        <v>795332</v>
      </c>
      <c r="Q16" s="11">
        <f>SUM(Q17:Q23)</f>
        <v>0</v>
      </c>
      <c r="R16" s="11">
        <f t="shared" si="4"/>
        <v>10472</v>
      </c>
      <c r="S16" s="11">
        <f>SUM(S17:S23)</f>
        <v>0</v>
      </c>
      <c r="T16" s="11">
        <f>SUM(T17:T23)</f>
        <v>0</v>
      </c>
      <c r="U16" s="11">
        <f>SUM(U17:U24)</f>
        <v>11250422</v>
      </c>
      <c r="V16" s="6"/>
      <c r="W16" s="5">
        <f t="shared" si="2"/>
        <v>11250422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aca="true" t="shared" si="5" ref="U17:U24">SUM(F17:T17)</f>
        <v>0</v>
      </c>
      <c r="V17" s="25"/>
      <c r="W17" s="5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5"/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31</v>
      </c>
      <c r="D19" s="23" t="s">
        <v>33</v>
      </c>
      <c r="F19" s="11"/>
      <c r="G19" s="11"/>
      <c r="H19" s="11"/>
      <c r="I19" s="11"/>
      <c r="J19" s="11"/>
      <c r="K19" s="11">
        <v>1237000</v>
      </c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5"/>
        <v>1237000</v>
      </c>
      <c r="V19" s="25"/>
      <c r="W19" s="5">
        <f t="shared" si="2"/>
        <v>1237000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32</v>
      </c>
      <c r="D20" s="23" t="s">
        <v>34</v>
      </c>
      <c r="F20" s="11">
        <v>448</v>
      </c>
      <c r="G20" s="11">
        <v>896</v>
      </c>
      <c r="H20" s="11">
        <v>2332</v>
      </c>
      <c r="I20" s="11"/>
      <c r="J20" s="11">
        <v>10748</v>
      </c>
      <c r="K20" s="11">
        <v>50160</v>
      </c>
      <c r="L20" s="11">
        <v>7166</v>
      </c>
      <c r="M20" s="11">
        <v>7166</v>
      </c>
      <c r="N20" s="11">
        <v>2686</v>
      </c>
      <c r="O20" s="11"/>
      <c r="P20" s="11">
        <v>1344</v>
      </c>
      <c r="Q20" s="11"/>
      <c r="R20" s="11">
        <v>4030</v>
      </c>
      <c r="S20" s="11"/>
      <c r="T20" s="11"/>
      <c r="U20" s="11">
        <f t="shared" si="5"/>
        <v>86976</v>
      </c>
      <c r="V20" s="25"/>
      <c r="W20" s="5">
        <f t="shared" si="2"/>
        <v>86976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37</v>
      </c>
      <c r="D21" s="23" t="s">
        <v>47</v>
      </c>
      <c r="F21" s="11"/>
      <c r="G21" s="11"/>
      <c r="H21" s="11"/>
      <c r="I21" s="11"/>
      <c r="J21" s="11">
        <v>1022500</v>
      </c>
      <c r="K21" s="11">
        <v>7832350</v>
      </c>
      <c r="L21" s="11"/>
      <c r="M21" s="11"/>
      <c r="N21" s="11"/>
      <c r="O21" s="11"/>
      <c r="P21" s="11"/>
      <c r="Q21" s="11"/>
      <c r="R21" s="11"/>
      <c r="S21" s="11"/>
      <c r="T21" s="11"/>
      <c r="U21" s="11">
        <f t="shared" si="5"/>
        <v>8854850</v>
      </c>
      <c r="V21" s="25"/>
      <c r="W21" s="5">
        <f t="shared" si="2"/>
        <v>8854850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21</v>
      </c>
      <c r="D22" s="23" t="s">
        <v>36</v>
      </c>
      <c r="F22" s="11">
        <v>716</v>
      </c>
      <c r="G22" s="11">
        <v>1432</v>
      </c>
      <c r="H22" s="11">
        <v>1157</v>
      </c>
      <c r="I22" s="11">
        <v>6960</v>
      </c>
      <c r="J22" s="11">
        <v>17178</v>
      </c>
      <c r="K22" s="11">
        <v>205564</v>
      </c>
      <c r="L22" s="11">
        <v>11452</v>
      </c>
      <c r="M22" s="11">
        <v>11452</v>
      </c>
      <c r="N22" s="11">
        <v>4295</v>
      </c>
      <c r="O22" s="11"/>
      <c r="P22" s="11">
        <v>793988</v>
      </c>
      <c r="Q22" s="11"/>
      <c r="R22" s="11">
        <v>6442</v>
      </c>
      <c r="S22" s="11"/>
      <c r="T22" s="11"/>
      <c r="U22" s="11">
        <f t="shared" si="5"/>
        <v>1060636</v>
      </c>
      <c r="V22" s="25"/>
      <c r="W22" s="5">
        <f t="shared" si="2"/>
        <v>1060636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23</v>
      </c>
      <c r="D23" s="23" t="s">
        <v>35</v>
      </c>
      <c r="F23" s="11"/>
      <c r="G23" s="11"/>
      <c r="H23" s="11"/>
      <c r="I23" s="11">
        <v>10960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10960</v>
      </c>
      <c r="V23" s="25"/>
      <c r="W23" s="5">
        <f t="shared" si="2"/>
        <v>10960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5"/>
        <v>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29" t="s">
        <v>77</v>
      </c>
      <c r="C25" s="30"/>
      <c r="D25" s="31" t="s">
        <v>15</v>
      </c>
      <c r="E25" s="17"/>
      <c r="F25" s="13">
        <f aca="true" t="shared" si="6" ref="F25:P25">SUM(F26,F27,F28)</f>
        <v>0</v>
      </c>
      <c r="G25" s="13">
        <f t="shared" si="6"/>
        <v>0</v>
      </c>
      <c r="H25" s="13">
        <f t="shared" si="6"/>
        <v>0</v>
      </c>
      <c r="I25" s="13">
        <f t="shared" si="6"/>
        <v>5775562</v>
      </c>
      <c r="J25" s="13">
        <f t="shared" si="6"/>
        <v>99206026</v>
      </c>
      <c r="K25" s="13">
        <f t="shared" si="6"/>
        <v>467350400</v>
      </c>
      <c r="L25" s="13">
        <f t="shared" si="6"/>
        <v>9951577</v>
      </c>
      <c r="M25" s="13">
        <f t="shared" si="6"/>
        <v>46279674</v>
      </c>
      <c r="N25" s="13">
        <f t="shared" si="6"/>
        <v>0</v>
      </c>
      <c r="O25" s="13">
        <f t="shared" si="6"/>
        <v>83915465</v>
      </c>
      <c r="P25" s="13">
        <f t="shared" si="6"/>
        <v>0</v>
      </c>
      <c r="Q25" s="13">
        <f>SUM(Q26,Q27,Q28)</f>
        <v>25519337</v>
      </c>
      <c r="R25" s="13">
        <f>SUM(R26,R27,R28)</f>
        <v>9813981</v>
      </c>
      <c r="S25" s="13">
        <f>SUM(S26,S27,S28)</f>
        <v>0</v>
      </c>
      <c r="T25" s="13">
        <f>SUM(T26,T27,T28)</f>
        <v>0</v>
      </c>
      <c r="U25" s="53">
        <f>SUM(U26,U27,U28)</f>
        <v>747812022</v>
      </c>
      <c r="V25" s="2"/>
      <c r="W25" s="5">
        <f t="shared" si="2"/>
        <v>747812022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504873</v>
      </c>
      <c r="K26" s="11">
        <v>60125</v>
      </c>
      <c r="L26" s="11"/>
      <c r="M26" s="11">
        <v>987182</v>
      </c>
      <c r="N26" s="11"/>
      <c r="O26" s="11"/>
      <c r="P26" s="11"/>
      <c r="Q26" s="11"/>
      <c r="R26" s="11">
        <v>4934815</v>
      </c>
      <c r="S26" s="11"/>
      <c r="T26" s="11"/>
      <c r="U26" s="11">
        <f>SUM(F26:T26)</f>
        <v>6486995</v>
      </c>
      <c r="V26" s="25"/>
      <c r="W26" s="5">
        <f t="shared" si="2"/>
        <v>6486995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6" t="s">
        <v>39</v>
      </c>
      <c r="D27" s="23" t="s">
        <v>43</v>
      </c>
      <c r="F27" s="11"/>
      <c r="G27" s="11"/>
      <c r="H27" s="11"/>
      <c r="I27" s="11">
        <v>5775562</v>
      </c>
      <c r="J27" s="11">
        <v>98701153</v>
      </c>
      <c r="K27" s="11">
        <v>467290275</v>
      </c>
      <c r="L27" s="11">
        <v>9951577</v>
      </c>
      <c r="M27" s="11">
        <v>45292492</v>
      </c>
      <c r="N27" s="11"/>
      <c r="O27" s="11">
        <v>83915465</v>
      </c>
      <c r="P27" s="11"/>
      <c r="Q27" s="11">
        <v>25519337</v>
      </c>
      <c r="R27" s="11">
        <v>4879166</v>
      </c>
      <c r="S27" s="11"/>
      <c r="T27" s="11"/>
      <c r="U27" s="11">
        <f>SUM(F27:T27)</f>
        <v>741325027</v>
      </c>
      <c r="V27" s="25"/>
      <c r="W27" s="5">
        <f t="shared" si="2"/>
        <v>741325027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SUM(F28:T28)</f>
        <v>0</v>
      </c>
      <c r="V28" s="25"/>
      <c r="W28" s="5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9"/>
      <c r="C29" s="30"/>
      <c r="D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6:34" ht="25.5" customHeight="1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+S9-S13</f>
        <v>0</v>
      </c>
      <c r="T31" s="10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70" zoomScaleNormal="70" zoomScalePageLayoutView="0" workbookViewId="0" topLeftCell="A1">
      <selection activeCell="H10" sqref="H10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1.1210937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390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74" t="s">
        <v>119</v>
      </c>
      <c r="L2" s="74"/>
      <c r="M2" s="74"/>
      <c r="N2" s="74"/>
      <c r="O2" s="74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73" t="s">
        <v>104</v>
      </c>
      <c r="L3" s="73"/>
      <c r="M3" s="73"/>
      <c r="N3" s="73"/>
      <c r="O3" s="73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70" customFormat="1" ht="24.75" customHeight="1">
      <c r="A9" s="61"/>
      <c r="B9" s="62" t="s">
        <v>0</v>
      </c>
      <c r="C9" s="63"/>
      <c r="D9" s="64" t="s">
        <v>1</v>
      </c>
      <c r="E9" s="65"/>
      <c r="F9" s="66">
        <f aca="true" t="shared" si="0" ref="F9:U9">+SUM(F11:F13)</f>
        <v>4345</v>
      </c>
      <c r="G9" s="66">
        <f t="shared" si="0"/>
        <v>110712</v>
      </c>
      <c r="H9" s="66">
        <f t="shared" si="0"/>
        <v>94043</v>
      </c>
      <c r="I9" s="66">
        <f t="shared" si="0"/>
        <v>1635642</v>
      </c>
      <c r="J9" s="66">
        <f t="shared" si="0"/>
        <v>55210340.642</v>
      </c>
      <c r="K9" s="66">
        <f t="shared" si="0"/>
        <v>189823984.478</v>
      </c>
      <c r="L9" s="66">
        <f t="shared" si="0"/>
        <v>7470709</v>
      </c>
      <c r="M9" s="66">
        <f t="shared" si="0"/>
        <v>22756677.923</v>
      </c>
      <c r="N9" s="66">
        <f t="shared" si="0"/>
        <v>38590</v>
      </c>
      <c r="O9" s="66">
        <f t="shared" si="0"/>
        <v>33392458.026</v>
      </c>
      <c r="P9" s="66">
        <f t="shared" si="0"/>
        <v>190293</v>
      </c>
      <c r="Q9" s="66">
        <f t="shared" si="0"/>
        <v>0</v>
      </c>
      <c r="R9" s="66">
        <f t="shared" si="0"/>
        <v>6043137.849</v>
      </c>
      <c r="S9" s="66">
        <f t="shared" si="0"/>
        <v>0</v>
      </c>
      <c r="T9" s="66">
        <f t="shared" si="0"/>
        <v>0</v>
      </c>
      <c r="U9" s="66">
        <f t="shared" si="0"/>
        <v>316770932.918</v>
      </c>
      <c r="V9" s="67"/>
      <c r="W9" s="68" t="e">
        <f>SUM(#REF!,#REF!,#REF!,#REF!,#REF!,#REF!,#REF!,W10,W12,W13,#REF!)</f>
        <v>#REF!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1" ref="W10:W30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25</v>
      </c>
      <c r="D11" s="23" t="s">
        <v>26</v>
      </c>
      <c r="F11" s="11"/>
      <c r="G11" s="11"/>
      <c r="H11" s="11"/>
      <c r="I11" s="11"/>
      <c r="J11" s="11">
        <v>128039.64199999999</v>
      </c>
      <c r="K11" s="11">
        <v>257843.47800000003</v>
      </c>
      <c r="L11" s="11"/>
      <c r="M11" s="11">
        <v>14894.922999999999</v>
      </c>
      <c r="N11" s="11"/>
      <c r="O11" s="11">
        <v>8465.026</v>
      </c>
      <c r="P11" s="11"/>
      <c r="Q11" s="11"/>
      <c r="R11" s="11">
        <v>4587.849</v>
      </c>
      <c r="S11" s="11"/>
      <c r="T11" s="11"/>
      <c r="U11" s="11">
        <f>SUM(F11:T11)</f>
        <v>413830.918</v>
      </c>
      <c r="V11" s="25"/>
      <c r="W11" s="5">
        <f>+U11-T11-S11</f>
        <v>413830.918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73</v>
      </c>
      <c r="D12" s="23" t="s">
        <v>51</v>
      </c>
      <c r="F12" s="11">
        <v>4345</v>
      </c>
      <c r="G12" s="11">
        <v>110712</v>
      </c>
      <c r="H12" s="11">
        <v>94043</v>
      </c>
      <c r="I12" s="11">
        <v>1635642</v>
      </c>
      <c r="J12" s="11">
        <v>55082301</v>
      </c>
      <c r="K12" s="11">
        <v>189566141</v>
      </c>
      <c r="L12" s="11">
        <v>7470709</v>
      </c>
      <c r="M12" s="11">
        <v>22741783</v>
      </c>
      <c r="N12" s="11">
        <v>38590</v>
      </c>
      <c r="O12" s="11">
        <v>33383993</v>
      </c>
      <c r="P12" s="11">
        <v>190293</v>
      </c>
      <c r="Q12" s="11">
        <v>0</v>
      </c>
      <c r="R12" s="11">
        <v>6038550</v>
      </c>
      <c r="S12" s="11"/>
      <c r="T12" s="11"/>
      <c r="U12" s="11">
        <f>SUM(F12:T12)</f>
        <v>316357102</v>
      </c>
      <c r="V12" s="25"/>
      <c r="W12" s="5">
        <f t="shared" si="1"/>
        <v>316357102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/>
      <c r="D13" s="2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f>SUM(F13:T13)</f>
        <v>0</v>
      </c>
      <c r="V13" s="25"/>
      <c r="W13" s="5">
        <f t="shared" si="1"/>
        <v>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70" customFormat="1" ht="24.75" customHeight="1">
      <c r="A14" s="61"/>
      <c r="B14" s="71"/>
      <c r="C14" s="63"/>
      <c r="D14" s="64" t="s">
        <v>6</v>
      </c>
      <c r="E14" s="65"/>
      <c r="F14" s="66">
        <f aca="true" t="shared" si="2" ref="F14:U14">SUM(F15,F16,F17,F26,F30)</f>
        <v>3463.733</v>
      </c>
      <c r="G14" s="66">
        <f t="shared" si="2"/>
        <v>74799.65400000001</v>
      </c>
      <c r="H14" s="66">
        <f t="shared" si="2"/>
        <v>99566.63</v>
      </c>
      <c r="I14" s="66">
        <f t="shared" si="2"/>
        <v>1330778.6799999997</v>
      </c>
      <c r="J14" s="66">
        <f t="shared" si="2"/>
        <v>54467342.876</v>
      </c>
      <c r="K14" s="66">
        <f t="shared" si="2"/>
        <v>187056524.8469998</v>
      </c>
      <c r="L14" s="66">
        <f t="shared" si="2"/>
        <v>6931167.566</v>
      </c>
      <c r="M14" s="66">
        <f t="shared" si="2"/>
        <v>24427367.823</v>
      </c>
      <c r="N14" s="66">
        <f t="shared" si="2"/>
        <v>45554.055</v>
      </c>
      <c r="O14" s="66">
        <f t="shared" si="2"/>
        <v>31191423.892999984</v>
      </c>
      <c r="P14" s="66">
        <f t="shared" si="2"/>
        <v>202361.86599999998</v>
      </c>
      <c r="Q14" s="66">
        <f t="shared" si="2"/>
        <v>0</v>
      </c>
      <c r="R14" s="66">
        <f t="shared" si="2"/>
        <v>5280924.049000001</v>
      </c>
      <c r="S14" s="66">
        <f t="shared" si="2"/>
        <v>0</v>
      </c>
      <c r="T14" s="66">
        <f t="shared" si="2"/>
        <v>0</v>
      </c>
      <c r="U14" s="66">
        <f t="shared" si="2"/>
        <v>311111275.6719998</v>
      </c>
      <c r="V14" s="69"/>
      <c r="W14" s="72" t="e">
        <f>SUM(W15,W16,#REF!,#REF!,#REF!,#REF!,W17,W26:W26,#REF!,#REF!,#REF!,W30)</f>
        <v>#REF!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s="17" customFormat="1" ht="22.5" customHeight="1">
      <c r="A15" s="24"/>
      <c r="B15" s="22" t="s">
        <v>7</v>
      </c>
      <c r="D15" s="23" t="s">
        <v>8</v>
      </c>
      <c r="F15" s="11">
        <v>0</v>
      </c>
      <c r="G15" s="11">
        <v>70336.667</v>
      </c>
      <c r="H15" s="11">
        <v>67459.451</v>
      </c>
      <c r="I15" s="11">
        <v>107973.332</v>
      </c>
      <c r="J15" s="11">
        <v>233305.73700000002</v>
      </c>
      <c r="K15" s="11">
        <v>1810392.4710000001</v>
      </c>
      <c r="L15" s="11">
        <v>177611.83</v>
      </c>
      <c r="M15" s="11">
        <v>264895.864</v>
      </c>
      <c r="N15" s="11">
        <v>31380.245000000003</v>
      </c>
      <c r="O15" s="11"/>
      <c r="P15" s="11">
        <v>30893.333</v>
      </c>
      <c r="Q15" s="11"/>
      <c r="R15" s="11">
        <v>91543.107</v>
      </c>
      <c r="S15" s="11"/>
      <c r="T15" s="11"/>
      <c r="U15" s="11">
        <f>SUM(F15:T15)</f>
        <v>2885792.0370000005</v>
      </c>
      <c r="V15" s="25"/>
      <c r="W15" s="5">
        <f t="shared" si="1"/>
        <v>2885792.0370000005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 t="s">
        <v>9</v>
      </c>
      <c r="D16" s="23" t="s">
        <v>10</v>
      </c>
      <c r="F16" s="11">
        <v>3463.733</v>
      </c>
      <c r="G16" s="11">
        <v>3662.486</v>
      </c>
      <c r="H16" s="11">
        <v>29775.180999999997</v>
      </c>
      <c r="I16" s="11"/>
      <c r="J16" s="11">
        <v>37829.012</v>
      </c>
      <c r="K16" s="11">
        <v>321824.12899999996</v>
      </c>
      <c r="L16" s="11">
        <v>12823.526000000003</v>
      </c>
      <c r="M16" s="11">
        <v>25998.101</v>
      </c>
      <c r="N16" s="11">
        <v>11608.17</v>
      </c>
      <c r="O16" s="11"/>
      <c r="P16" s="11">
        <v>9667.259</v>
      </c>
      <c r="Q16" s="11"/>
      <c r="R16" s="11">
        <v>25410.654000000002</v>
      </c>
      <c r="S16" s="11"/>
      <c r="T16" s="11"/>
      <c r="U16" s="11">
        <f>SUM(F16:T16)</f>
        <v>482062.251</v>
      </c>
      <c r="V16" s="25"/>
      <c r="W16" s="5">
        <f t="shared" si="1"/>
        <v>482062.251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5" customFormat="1" ht="22.5" customHeight="1">
      <c r="A17" s="24"/>
      <c r="B17" s="22" t="s">
        <v>76</v>
      </c>
      <c r="C17" s="17"/>
      <c r="D17" s="28" t="s">
        <v>68</v>
      </c>
      <c r="E17" s="17"/>
      <c r="F17" s="11">
        <f aca="true" t="shared" si="3" ref="F17:R17">SUM(F18:F24)</f>
        <v>0</v>
      </c>
      <c r="G17" s="11">
        <f t="shared" si="3"/>
        <v>800.501</v>
      </c>
      <c r="H17" s="11">
        <f t="shared" si="3"/>
        <v>2331.998</v>
      </c>
      <c r="I17" s="11">
        <f t="shared" si="3"/>
        <v>0</v>
      </c>
      <c r="J17" s="11">
        <f t="shared" si="3"/>
        <v>49960.92</v>
      </c>
      <c r="K17" s="11">
        <f t="shared" si="3"/>
        <v>559372.702</v>
      </c>
      <c r="L17" s="11">
        <f t="shared" si="3"/>
        <v>5563.918000000001</v>
      </c>
      <c r="M17" s="11">
        <f>SUM(M18:M25)</f>
        <v>3588.6059999999998</v>
      </c>
      <c r="N17" s="11">
        <f t="shared" si="3"/>
        <v>2565.64</v>
      </c>
      <c r="O17" s="11">
        <f>SUM(O18:O24)</f>
        <v>0</v>
      </c>
      <c r="P17" s="11">
        <f t="shared" si="3"/>
        <v>161801.27399999998</v>
      </c>
      <c r="Q17" s="11">
        <f>SUM(Q18:Q24)</f>
        <v>0</v>
      </c>
      <c r="R17" s="11">
        <f t="shared" si="3"/>
        <v>0</v>
      </c>
      <c r="S17" s="11">
        <f>SUM(S18:S24)</f>
        <v>0</v>
      </c>
      <c r="T17" s="11">
        <f>SUM(T18:T24)</f>
        <v>0</v>
      </c>
      <c r="U17" s="11">
        <f>SUM(U18:U25)</f>
        <v>785985.5590000001</v>
      </c>
      <c r="V17" s="6"/>
      <c r="W17" s="5">
        <f t="shared" si="1"/>
        <v>785985.5590000001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17" customFormat="1" ht="22.5" customHeight="1">
      <c r="A18" s="24"/>
      <c r="B18" s="38" t="s">
        <v>20</v>
      </c>
      <c r="C18" s="36"/>
      <c r="D18" s="39" t="s">
        <v>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aca="true" t="shared" si="4" ref="U18:U25">SUM(F18:T18)</f>
        <v>0</v>
      </c>
      <c r="V18" s="25"/>
      <c r="W18" s="5">
        <f t="shared" si="1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39</v>
      </c>
      <c r="D19" s="23" t="s">
        <v>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31</v>
      </c>
      <c r="D20" s="23" t="s">
        <v>33</v>
      </c>
      <c r="F20" s="11"/>
      <c r="G20" s="11"/>
      <c r="H20" s="11"/>
      <c r="I20" s="11"/>
      <c r="J20" s="11"/>
      <c r="K20" s="11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32</v>
      </c>
      <c r="D21" s="23" t="s">
        <v>34</v>
      </c>
      <c r="F21" s="11">
        <v>0</v>
      </c>
      <c r="G21" s="11">
        <v>800.501</v>
      </c>
      <c r="H21" s="11">
        <v>2331.998</v>
      </c>
      <c r="I21" s="11"/>
      <c r="J21" s="11">
        <v>10453.853</v>
      </c>
      <c r="K21" s="11">
        <v>18680.872</v>
      </c>
      <c r="L21" s="11">
        <v>5563.918000000001</v>
      </c>
      <c r="M21" s="11">
        <v>3588.6059999999998</v>
      </c>
      <c r="N21" s="11">
        <v>2565.64</v>
      </c>
      <c r="O21" s="11"/>
      <c r="P21" s="11">
        <v>0</v>
      </c>
      <c r="Q21" s="11"/>
      <c r="R21" s="11">
        <v>0</v>
      </c>
      <c r="S21" s="11"/>
      <c r="T21" s="11"/>
      <c r="U21" s="11">
        <f t="shared" si="4"/>
        <v>43985.388</v>
      </c>
      <c r="V21" s="25"/>
      <c r="W21" s="5">
        <f t="shared" si="1"/>
        <v>43985.388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37</v>
      </c>
      <c r="D22" s="23" t="s">
        <v>47</v>
      </c>
      <c r="F22" s="11"/>
      <c r="G22" s="11"/>
      <c r="H22" s="11"/>
      <c r="I22" s="11"/>
      <c r="J22" s="11">
        <v>26340.429</v>
      </c>
      <c r="K22" s="11">
        <v>540691.8300000001</v>
      </c>
      <c r="L22" s="11"/>
      <c r="M22" s="11"/>
      <c r="N22" s="11"/>
      <c r="O22" s="11"/>
      <c r="P22" s="11"/>
      <c r="Q22" s="11"/>
      <c r="R22" s="11"/>
      <c r="S22" s="11"/>
      <c r="T22" s="11"/>
      <c r="U22" s="11">
        <f t="shared" si="4"/>
        <v>567032.2590000001</v>
      </c>
      <c r="V22" s="25"/>
      <c r="W22" s="5">
        <f t="shared" si="1"/>
        <v>567032.2590000001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21</v>
      </c>
      <c r="D23" s="23" t="s">
        <v>36</v>
      </c>
      <c r="F23" s="11">
        <v>0</v>
      </c>
      <c r="G23" s="11">
        <v>0</v>
      </c>
      <c r="H23" s="11">
        <v>0</v>
      </c>
      <c r="I23" s="11">
        <v>0</v>
      </c>
      <c r="J23" s="11">
        <v>13166.638</v>
      </c>
      <c r="K23" s="11">
        <v>0</v>
      </c>
      <c r="L23" s="11">
        <v>0</v>
      </c>
      <c r="M23" s="11">
        <v>0</v>
      </c>
      <c r="N23" s="11">
        <v>0</v>
      </c>
      <c r="O23" s="11"/>
      <c r="P23" s="11">
        <v>161801.27399999998</v>
      </c>
      <c r="Q23" s="11"/>
      <c r="R23" s="11">
        <v>0</v>
      </c>
      <c r="S23" s="11"/>
      <c r="T23" s="11"/>
      <c r="U23" s="11">
        <f t="shared" si="4"/>
        <v>174967.91199999998</v>
      </c>
      <c r="V23" s="25"/>
      <c r="W23" s="5">
        <f t="shared" si="1"/>
        <v>174967.91199999998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23</v>
      </c>
      <c r="D24" s="23" t="s">
        <v>35</v>
      </c>
      <c r="F24" s="11"/>
      <c r="G24" s="11"/>
      <c r="H24" s="11"/>
      <c r="I24" s="11"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0</v>
      </c>
      <c r="V24" s="25"/>
      <c r="W24" s="5">
        <f t="shared" si="1"/>
        <v>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>
      <c r="A25" s="24"/>
      <c r="B25" s="26" t="s">
        <v>96</v>
      </c>
      <c r="D25" s="23" t="s">
        <v>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25"/>
      <c r="W25" s="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2.5" customHeight="1">
      <c r="A26" s="3"/>
      <c r="B26" s="29" t="s">
        <v>77</v>
      </c>
      <c r="C26" s="30"/>
      <c r="D26" s="31" t="s">
        <v>15</v>
      </c>
      <c r="E26" s="17"/>
      <c r="F26" s="13">
        <f aca="true" t="shared" si="5" ref="F26:P26">SUM(F27,F28,F29)</f>
        <v>0</v>
      </c>
      <c r="G26" s="13">
        <f t="shared" si="5"/>
        <v>0</v>
      </c>
      <c r="H26" s="13">
        <f t="shared" si="5"/>
        <v>0</v>
      </c>
      <c r="I26" s="13">
        <f t="shared" si="5"/>
        <v>1222805.3479999998</v>
      </c>
      <c r="J26" s="13">
        <f t="shared" si="5"/>
        <v>54146247.207</v>
      </c>
      <c r="K26" s="13">
        <f t="shared" si="5"/>
        <v>184364935.5449998</v>
      </c>
      <c r="L26" s="13">
        <f t="shared" si="5"/>
        <v>6735168.291999999</v>
      </c>
      <c r="M26" s="13">
        <f t="shared" si="5"/>
        <v>24132885.252</v>
      </c>
      <c r="N26" s="13">
        <f t="shared" si="5"/>
        <v>0</v>
      </c>
      <c r="O26" s="13">
        <f t="shared" si="5"/>
        <v>31191423.892999984</v>
      </c>
      <c r="P26" s="13">
        <f t="shared" si="5"/>
        <v>0</v>
      </c>
      <c r="Q26" s="13">
        <f>SUM(Q27,Q28,Q29)</f>
        <v>0</v>
      </c>
      <c r="R26" s="13">
        <f>SUM(R27,R28,R29)</f>
        <v>5163970.288000001</v>
      </c>
      <c r="S26" s="13">
        <f>SUM(S27,S28,S29)</f>
        <v>0</v>
      </c>
      <c r="T26" s="13">
        <f>SUM(T27,T28,T29)</f>
        <v>0</v>
      </c>
      <c r="U26" s="53">
        <f>SUM(U27,U28,U29)</f>
        <v>306957435.8249998</v>
      </c>
      <c r="V26" s="2"/>
      <c r="W26" s="5">
        <f t="shared" si="1"/>
        <v>306957435.8249998</v>
      </c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7" customFormat="1" ht="22.5" customHeight="1">
      <c r="A27" s="24"/>
      <c r="B27" s="26" t="s">
        <v>20</v>
      </c>
      <c r="D27" s="23" t="s">
        <v>42</v>
      </c>
      <c r="F27" s="11"/>
      <c r="G27" s="11"/>
      <c r="H27" s="11"/>
      <c r="I27" s="11"/>
      <c r="J27" s="11">
        <v>15163.799</v>
      </c>
      <c r="K27" s="11">
        <v>117.352</v>
      </c>
      <c r="L27" s="11"/>
      <c r="M27" s="11">
        <v>442452.01399999997</v>
      </c>
      <c r="N27" s="11"/>
      <c r="O27" s="11"/>
      <c r="P27" s="11"/>
      <c r="Q27" s="11"/>
      <c r="R27" s="11">
        <v>2824851.146</v>
      </c>
      <c r="S27" s="11"/>
      <c r="T27" s="11"/>
      <c r="U27" s="11">
        <f>SUM(F27:T27)</f>
        <v>3282584.311</v>
      </c>
      <c r="V27" s="25"/>
      <c r="W27" s="5">
        <f t="shared" si="1"/>
        <v>3282584.311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39</v>
      </c>
      <c r="D28" s="23" t="s">
        <v>43</v>
      </c>
      <c r="F28" s="11"/>
      <c r="G28" s="11"/>
      <c r="H28" s="11"/>
      <c r="I28" s="11">
        <v>1222805.3479999998</v>
      </c>
      <c r="J28" s="11">
        <v>54131083.408</v>
      </c>
      <c r="K28" s="11">
        <v>184364818.1929998</v>
      </c>
      <c r="L28" s="11">
        <v>6735168.291999999</v>
      </c>
      <c r="M28" s="11">
        <v>23690433.238</v>
      </c>
      <c r="N28" s="11"/>
      <c r="O28" s="11">
        <v>31191423.892999984</v>
      </c>
      <c r="P28" s="11"/>
      <c r="Q28" s="11">
        <v>0</v>
      </c>
      <c r="R28" s="11">
        <v>2339119.142</v>
      </c>
      <c r="S28" s="11"/>
      <c r="T28" s="11"/>
      <c r="U28" s="11">
        <f>SUM(F28:T28)</f>
        <v>303674851.5139998</v>
      </c>
      <c r="V28" s="25"/>
      <c r="W28" s="5">
        <f t="shared" si="1"/>
        <v>303674851.5139998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6" t="s">
        <v>31</v>
      </c>
      <c r="D29" s="23" t="s">
        <v>101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>SUM(F29:T29)</f>
        <v>0</v>
      </c>
      <c r="V29" s="25"/>
      <c r="W29" s="5">
        <f t="shared" si="1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9"/>
      <c r="C30" s="30"/>
      <c r="D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6:34" ht="25.5" customHeight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>+S9-S14</f>
        <v>0</v>
      </c>
      <c r="T32" s="10">
        <f>+T9-T14</f>
        <v>0</v>
      </c>
      <c r="U32" s="4">
        <f>+U9-U14</f>
        <v>5659657.246000171</v>
      </c>
      <c r="V32" s="4">
        <f>+V9-V14</f>
        <v>0</v>
      </c>
      <c r="W32" s="4" t="e">
        <f>+W9-W14</f>
        <v>#REF!</v>
      </c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37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2">
    <mergeCell ref="K3:O3"/>
    <mergeCell ref="K2:O2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R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9" sqref="Y9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75" t="s">
        <v>102</v>
      </c>
      <c r="L3" s="75"/>
      <c r="M3" s="75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5753240842</v>
      </c>
      <c r="G9" s="46">
        <f t="shared" si="0"/>
        <v>2617517636</v>
      </c>
      <c r="H9" s="46">
        <f t="shared" si="0"/>
        <v>7003111377</v>
      </c>
      <c r="I9" s="46">
        <f>SUM(I11,I12,I13,I14,I19,I20,I21,I22,I23,I24,I10)</f>
        <v>13612616223</v>
      </c>
      <c r="J9" s="46">
        <f t="shared" si="0"/>
        <v>89899843584</v>
      </c>
      <c r="K9" s="46">
        <f t="shared" si="0"/>
        <v>805797928827</v>
      </c>
      <c r="L9" s="46">
        <f t="shared" si="0"/>
        <v>61696170452</v>
      </c>
      <c r="M9" s="46">
        <f t="shared" si="0"/>
        <v>67604037377</v>
      </c>
      <c r="N9" s="46">
        <f t="shared" si="0"/>
        <v>-14010950223</v>
      </c>
      <c r="O9" s="46">
        <f t="shared" si="0"/>
        <v>88947281731</v>
      </c>
      <c r="P9" s="46">
        <f t="shared" si="0"/>
        <v>19029111846</v>
      </c>
      <c r="Q9" s="46">
        <f>SUM(Q11,Q12,Q13,Q14,Q19,Q20,Q21,Q22,Q23,Q24,Q10)</f>
        <v>637916051654</v>
      </c>
      <c r="R9" s="46">
        <f t="shared" si="0"/>
        <v>16073897798</v>
      </c>
      <c r="S9" s="46">
        <f t="shared" si="0"/>
        <v>1815224000</v>
      </c>
      <c r="T9" s="46">
        <f t="shared" si="0"/>
        <v>10185354000</v>
      </c>
      <c r="U9" s="46">
        <f>SUM(U11,U12,U13,U14,U19,U20,U21,U22,U24,U10,U23)</f>
        <v>1813940437124</v>
      </c>
      <c r="V9" s="47"/>
      <c r="W9" s="56">
        <f>SUM(W11,W10,W12,W13,W14,W19,W20,W21,W22,W24,W23)</f>
        <v>1801939859124</v>
      </c>
      <c r="X9" s="48"/>
      <c r="Y9" s="48">
        <f>+U9-T9-S9</f>
        <v>1801939859124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>
        <v>120000000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455147000</v>
      </c>
      <c r="T10" s="11"/>
      <c r="U10" s="11">
        <f>SUM(F10:T10)</f>
        <v>575147000</v>
      </c>
      <c r="V10" s="25"/>
      <c r="W10" s="5">
        <f>+U10-T10-S10</f>
        <v>120000000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1337075</v>
      </c>
      <c r="G11" s="11">
        <v>642130</v>
      </c>
      <c r="H11" s="11">
        <v>7225980</v>
      </c>
      <c r="I11" s="11">
        <v>19384192</v>
      </c>
      <c r="J11" s="11">
        <v>10865367</v>
      </c>
      <c r="K11" s="11">
        <v>110019225</v>
      </c>
      <c r="L11" s="11">
        <v>6084146</v>
      </c>
      <c r="M11" s="11">
        <v>4959228</v>
      </c>
      <c r="N11" s="11">
        <v>1904755</v>
      </c>
      <c r="O11" s="11">
        <v>1173038</v>
      </c>
      <c r="P11" s="11">
        <v>13950511</v>
      </c>
      <c r="Q11" s="11"/>
      <c r="R11" s="11">
        <v>3711160</v>
      </c>
      <c r="S11" s="11">
        <v>2107000</v>
      </c>
      <c r="T11" s="11"/>
      <c r="U11" s="11">
        <f>SUM(F11:T11)</f>
        <v>183363807</v>
      </c>
      <c r="V11" s="25"/>
      <c r="W11" s="55">
        <f>+U11-T11-S11</f>
        <v>181256807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437936771</v>
      </c>
      <c r="K12" s="11">
        <v>7961651456</v>
      </c>
      <c r="L12" s="11">
        <v>0</v>
      </c>
      <c r="M12" s="11"/>
      <c r="N12" s="11"/>
      <c r="O12" s="11"/>
      <c r="P12" s="11"/>
      <c r="Q12" s="11">
        <v>20632606759</v>
      </c>
      <c r="R12" s="11">
        <v>2633114</v>
      </c>
      <c r="S12" s="11">
        <v>230004000</v>
      </c>
      <c r="T12" s="11"/>
      <c r="U12" s="11">
        <f>SUM(F12:T12)</f>
        <v>29264942100</v>
      </c>
      <c r="V12" s="25"/>
      <c r="W12" s="55">
        <f>+U12-T12-S12</f>
        <v>29034938100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266480368</v>
      </c>
      <c r="G13" s="11">
        <v>111590055</v>
      </c>
      <c r="H13" s="11">
        <v>278941547</v>
      </c>
      <c r="I13" s="11">
        <v>428499341</v>
      </c>
      <c r="J13" s="11">
        <v>799981756</v>
      </c>
      <c r="K13" s="11">
        <v>7195788120</v>
      </c>
      <c r="L13" s="11">
        <v>460574718</v>
      </c>
      <c r="M13" s="11">
        <v>305496741</v>
      </c>
      <c r="N13" s="11">
        <v>110201797</v>
      </c>
      <c r="O13" s="11">
        <v>348839760</v>
      </c>
      <c r="P13" s="11">
        <v>726707409</v>
      </c>
      <c r="Q13" s="11">
        <v>47406523766</v>
      </c>
      <c r="R13" s="11">
        <v>425565357</v>
      </c>
      <c r="S13" s="11">
        <v>50380000</v>
      </c>
      <c r="T13" s="11">
        <v>139773000</v>
      </c>
      <c r="U13" s="11">
        <f>SUM(F13:T13)</f>
        <v>59055343735</v>
      </c>
      <c r="V13" s="25"/>
      <c r="W13" s="55">
        <f aca="true" t="shared" si="1" ref="W13:W49">+U13-T13-S13</f>
        <v>58865190735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5183804000</v>
      </c>
      <c r="G14" s="11">
        <f t="shared" si="2"/>
        <v>2556478000</v>
      </c>
      <c r="H14" s="11">
        <f t="shared" si="2"/>
        <v>7035060000</v>
      </c>
      <c r="I14" s="11">
        <f t="shared" si="2"/>
        <v>10196489000</v>
      </c>
      <c r="J14" s="11">
        <f t="shared" si="2"/>
        <v>86940860000</v>
      </c>
      <c r="K14" s="11">
        <f>SUM(K15,K18)</f>
        <v>728056664000</v>
      </c>
      <c r="L14" s="11">
        <f t="shared" si="2"/>
        <v>62792927000</v>
      </c>
      <c r="M14" s="11">
        <f t="shared" si="2"/>
        <v>63029116000</v>
      </c>
      <c r="N14" s="11">
        <f t="shared" si="2"/>
        <v>2556104000</v>
      </c>
      <c r="O14" s="11">
        <f>SUM(O15,O18)</f>
        <v>96355745000</v>
      </c>
      <c r="P14" s="11">
        <f>SUM(P15,P18)</f>
        <v>17562018227</v>
      </c>
      <c r="Q14" s="11">
        <f>SUM(Q15,Q18)</f>
        <v>214888425000</v>
      </c>
      <c r="R14" s="11">
        <f t="shared" si="2"/>
        <v>18124950000</v>
      </c>
      <c r="S14" s="11">
        <f>SUM(S15,S18)</f>
        <v>865260000</v>
      </c>
      <c r="T14" s="11">
        <f>SUM(T15,T18)</f>
        <v>10045581000</v>
      </c>
      <c r="U14" s="11">
        <f>SUM(U15,U18)</f>
        <v>1326189481227</v>
      </c>
      <c r="V14" s="25"/>
      <c r="W14" s="5">
        <f>+U14-T14-S14</f>
        <v>1315278640227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5183804000</v>
      </c>
      <c r="G15" s="11">
        <f t="shared" si="3"/>
        <v>2556478000</v>
      </c>
      <c r="H15" s="11">
        <f t="shared" si="3"/>
        <v>7035060000</v>
      </c>
      <c r="I15" s="11">
        <f t="shared" si="3"/>
        <v>10196489000</v>
      </c>
      <c r="J15" s="11">
        <f t="shared" si="3"/>
        <v>86940860000</v>
      </c>
      <c r="K15" s="11">
        <f>SUM(K16:K17)</f>
        <v>728056664000</v>
      </c>
      <c r="L15" s="11">
        <f t="shared" si="3"/>
        <v>62792927000</v>
      </c>
      <c r="M15" s="11">
        <f t="shared" si="3"/>
        <v>63029116000</v>
      </c>
      <c r="N15" s="11">
        <f t="shared" si="3"/>
        <v>2556104000</v>
      </c>
      <c r="O15" s="11">
        <f t="shared" si="3"/>
        <v>96355745000</v>
      </c>
      <c r="P15" s="11">
        <f t="shared" si="3"/>
        <v>16866313000</v>
      </c>
      <c r="Q15" s="11">
        <f>SUM(Q16:Q17)</f>
        <v>214888425000</v>
      </c>
      <c r="R15" s="11">
        <f t="shared" si="3"/>
        <v>18124950000</v>
      </c>
      <c r="S15" s="11">
        <f>SUM(S16:S17)</f>
        <v>865260000</v>
      </c>
      <c r="T15" s="11">
        <f>SUM(T16:T17)</f>
        <v>10045581000</v>
      </c>
      <c r="U15" s="11">
        <f>SUM(U16:U17)</f>
        <v>1325493776000</v>
      </c>
      <c r="V15" s="25"/>
      <c r="W15" s="5">
        <f t="shared" si="1"/>
        <v>1314582935000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5084320000</v>
      </c>
      <c r="G16" s="11">
        <v>2487253000</v>
      </c>
      <c r="H16" s="11">
        <v>6865000000</v>
      </c>
      <c r="I16" s="11">
        <v>8900000000</v>
      </c>
      <c r="J16" s="11">
        <v>12600000000</v>
      </c>
      <c r="K16" s="11">
        <v>88117457000</v>
      </c>
      <c r="L16" s="11">
        <v>6437100000</v>
      </c>
      <c r="M16" s="11">
        <v>4800000000</v>
      </c>
      <c r="N16" s="11">
        <v>2258686000</v>
      </c>
      <c r="O16" s="11">
        <v>5059581000</v>
      </c>
      <c r="P16" s="11">
        <v>12896269000</v>
      </c>
      <c r="Q16" s="11">
        <v>9524419000</v>
      </c>
      <c r="R16" s="11">
        <v>11460000000</v>
      </c>
      <c r="S16" s="11">
        <v>752000000</v>
      </c>
      <c r="T16" s="11">
        <v>6530217000</v>
      </c>
      <c r="U16" s="11">
        <f>SUM(F16:T16)</f>
        <v>183772302000</v>
      </c>
      <c r="V16" s="25"/>
      <c r="W16" s="55">
        <f t="shared" si="1"/>
        <v>176490085000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69225000</v>
      </c>
      <c r="H17" s="11">
        <v>170060000</v>
      </c>
      <c r="I17" s="11">
        <v>1296489000</v>
      </c>
      <c r="J17" s="11">
        <v>74340860000</v>
      </c>
      <c r="K17" s="11">
        <v>639939207000</v>
      </c>
      <c r="L17" s="11">
        <v>56355827000</v>
      </c>
      <c r="M17" s="11">
        <v>58229116000</v>
      </c>
      <c r="N17" s="11">
        <v>297418000</v>
      </c>
      <c r="O17" s="11">
        <v>91296164000</v>
      </c>
      <c r="P17" s="11">
        <v>3970044000</v>
      </c>
      <c r="Q17" s="11">
        <v>205364006000</v>
      </c>
      <c r="R17" s="11">
        <v>6664950000</v>
      </c>
      <c r="S17" s="11">
        <v>113260000</v>
      </c>
      <c r="T17" s="11">
        <v>3515364000</v>
      </c>
      <c r="U17" s="11">
        <f aca="true" t="shared" si="4" ref="U17:U24">SUM(F17:T17)</f>
        <v>1141721474000</v>
      </c>
      <c r="V17" s="25"/>
      <c r="W17" s="55">
        <f t="shared" si="1"/>
        <v>1138092850000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695705227</v>
      </c>
      <c r="Q18" s="11"/>
      <c r="R18" s="11"/>
      <c r="S18" s="11"/>
      <c r="T18" s="11"/>
      <c r="U18" s="11">
        <f t="shared" si="4"/>
        <v>695705227</v>
      </c>
      <c r="V18" s="25"/>
      <c r="W18" s="55">
        <f t="shared" si="1"/>
        <v>695705227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>
        <v>7911000</v>
      </c>
      <c r="K19" s="11">
        <v>344340000</v>
      </c>
      <c r="L19" s="11"/>
      <c r="M19" s="11"/>
      <c r="N19" s="11"/>
      <c r="O19" s="11"/>
      <c r="P19" s="11">
        <v>9500000</v>
      </c>
      <c r="Q19" s="11"/>
      <c r="R19" s="11">
        <v>12520000</v>
      </c>
      <c r="S19" s="11"/>
      <c r="T19" s="11"/>
      <c r="U19" s="11">
        <f t="shared" si="4"/>
        <v>374271000</v>
      </c>
      <c r="V19" s="25"/>
      <c r="W19" s="5">
        <f t="shared" si="1"/>
        <v>374271000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106178031</v>
      </c>
      <c r="G21" s="11">
        <v>51750207</v>
      </c>
      <c r="H21" s="11">
        <v>134869255</v>
      </c>
      <c r="I21" s="11">
        <v>144919503</v>
      </c>
      <c r="J21" s="11">
        <v>206059105</v>
      </c>
      <c r="K21" s="11">
        <v>3801070193</v>
      </c>
      <c r="L21" s="11">
        <v>396987170</v>
      </c>
      <c r="M21" s="11">
        <v>130868410</v>
      </c>
      <c r="N21" s="11">
        <v>65129534</v>
      </c>
      <c r="O21" s="11">
        <v>98011478</v>
      </c>
      <c r="P21" s="11">
        <v>253158675</v>
      </c>
      <c r="Q21" s="11">
        <v>19337480</v>
      </c>
      <c r="R21" s="11">
        <v>174871425</v>
      </c>
      <c r="S21" s="11">
        <v>58440000</v>
      </c>
      <c r="T21" s="11"/>
      <c r="U21" s="11">
        <f t="shared" si="4"/>
        <v>5641650466</v>
      </c>
      <c r="V21" s="25"/>
      <c r="W21" s="55">
        <f t="shared" si="1"/>
        <v>5583210466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4421950147</v>
      </c>
      <c r="O22" s="11"/>
      <c r="P22" s="11"/>
      <c r="Q22" s="11">
        <v>356552064964</v>
      </c>
      <c r="R22" s="11"/>
      <c r="S22" s="11"/>
      <c r="T22" s="11"/>
      <c r="U22" s="11">
        <f t="shared" si="4"/>
        <v>362494015111</v>
      </c>
      <c r="V22" s="25"/>
      <c r="W22" s="55">
        <f t="shared" si="1"/>
        <v>362494015111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57">
        <f>SUM(F26,F27,F28,F29,F30,F31,F32,F41,F42,F46,F47,F48,F49)</f>
        <v>5571412988</v>
      </c>
      <c r="G25" s="57">
        <f aca="true" t="shared" si="5" ref="G25:T25">SUM(G26,G27,G28,G29,G30,G31,G32,G41,G42,G46,G47,G48,G49)</f>
        <v>2685190328</v>
      </c>
      <c r="H25" s="57">
        <f t="shared" si="5"/>
        <v>7146894618</v>
      </c>
      <c r="I25" s="57">
        <f t="shared" si="5"/>
        <v>15944752958</v>
      </c>
      <c r="J25" s="57">
        <f t="shared" si="5"/>
        <v>125477372838</v>
      </c>
      <c r="K25" s="57">
        <f t="shared" si="5"/>
        <v>892814679837</v>
      </c>
      <c r="L25" s="57">
        <f t="shared" si="5"/>
        <v>66575009140</v>
      </c>
      <c r="M25" s="57">
        <f t="shared" si="5"/>
        <v>65738070438</v>
      </c>
      <c r="N25" s="57">
        <f t="shared" si="5"/>
        <v>4309022396</v>
      </c>
      <c r="O25" s="57">
        <f t="shared" si="5"/>
        <v>125682358944</v>
      </c>
      <c r="P25" s="57">
        <f t="shared" si="5"/>
        <v>18272806924</v>
      </c>
      <c r="Q25" s="57">
        <f t="shared" si="5"/>
        <v>651324592495</v>
      </c>
      <c r="R25" s="57">
        <f t="shared" si="5"/>
        <v>18402941718</v>
      </c>
      <c r="S25" s="46">
        <f t="shared" si="5"/>
        <v>1635308000</v>
      </c>
      <c r="T25" s="46">
        <f t="shared" si="5"/>
        <v>9765205000</v>
      </c>
      <c r="U25" s="46">
        <f>SUM(U26,U27,U28,U29,U30,U31,U32,U41,U42,U46,U47,U48,U49)</f>
        <v>2011345618622</v>
      </c>
      <c r="V25" s="48"/>
      <c r="W25" s="56">
        <f>SUM(W26,W27,W28,W29,W30,W31,W32,W41,W42,W46,W47,W48,W49)</f>
        <v>1999945105622</v>
      </c>
      <c r="X25" s="48"/>
      <c r="Y25" s="48">
        <f>+U25-T25-S25</f>
        <v>1999945105622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4930577991</v>
      </c>
      <c r="G26" s="11">
        <v>2371198357</v>
      </c>
      <c r="H26" s="11">
        <v>6510337883</v>
      </c>
      <c r="I26" s="11">
        <v>8869571295</v>
      </c>
      <c r="J26" s="11">
        <v>13144207581</v>
      </c>
      <c r="K26" s="11">
        <v>87695087347</v>
      </c>
      <c r="L26" s="11">
        <v>6400566370</v>
      </c>
      <c r="M26" s="11">
        <v>4809257305</v>
      </c>
      <c r="N26" s="11">
        <v>3734688278</v>
      </c>
      <c r="O26" s="11">
        <v>4319689750</v>
      </c>
      <c r="P26" s="11">
        <v>13311780332</v>
      </c>
      <c r="Q26" s="11">
        <v>9802190215</v>
      </c>
      <c r="R26" s="11">
        <v>11853540282</v>
      </c>
      <c r="S26" s="11">
        <v>1355072000</v>
      </c>
      <c r="T26" s="11">
        <v>6339604000</v>
      </c>
      <c r="U26" s="11">
        <f aca="true" t="shared" si="6" ref="U26:U31">SUM(F26:T26)</f>
        <v>185447368986</v>
      </c>
      <c r="V26" s="25"/>
      <c r="W26" s="55">
        <f t="shared" si="1"/>
        <v>177752692986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170480212</v>
      </c>
      <c r="G27" s="11">
        <v>110496995</v>
      </c>
      <c r="H27" s="11">
        <v>274204752</v>
      </c>
      <c r="I27" s="11">
        <v>409023694</v>
      </c>
      <c r="J27" s="11">
        <v>811390669</v>
      </c>
      <c r="K27" s="11">
        <v>5310603445</v>
      </c>
      <c r="L27" s="11">
        <v>386785689</v>
      </c>
      <c r="M27" s="11">
        <v>231674988</v>
      </c>
      <c r="N27" s="11">
        <v>148712239</v>
      </c>
      <c r="O27" s="11">
        <v>492136677</v>
      </c>
      <c r="P27" s="11">
        <v>2967916745</v>
      </c>
      <c r="Q27" s="11">
        <v>690575163</v>
      </c>
      <c r="R27" s="11">
        <v>728498520</v>
      </c>
      <c r="S27" s="11">
        <v>108622000</v>
      </c>
      <c r="T27" s="11">
        <v>2329502000</v>
      </c>
      <c r="U27" s="11">
        <f t="shared" si="6"/>
        <v>15170623788</v>
      </c>
      <c r="V27" s="25"/>
      <c r="W27" s="55">
        <f t="shared" si="1"/>
        <v>12732499788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230223588</v>
      </c>
      <c r="G28" s="11">
        <v>169446005</v>
      </c>
      <c r="H28" s="11">
        <v>200526712</v>
      </c>
      <c r="I28" s="11">
        <v>202519782</v>
      </c>
      <c r="J28" s="11">
        <v>124431084</v>
      </c>
      <c r="K28" s="11">
        <v>2734594151</v>
      </c>
      <c r="L28" s="11">
        <v>86761651</v>
      </c>
      <c r="M28" s="11">
        <v>66572796</v>
      </c>
      <c r="N28" s="11">
        <v>172462203</v>
      </c>
      <c r="O28" s="11"/>
      <c r="P28" s="11">
        <v>430136661</v>
      </c>
      <c r="Q28" s="11">
        <v>27138859</v>
      </c>
      <c r="R28" s="11">
        <v>304019842</v>
      </c>
      <c r="S28" s="11">
        <v>61722000</v>
      </c>
      <c r="T28" s="11"/>
      <c r="U28" s="11">
        <f t="shared" si="6"/>
        <v>4810555334</v>
      </c>
      <c r="V28" s="25"/>
      <c r="W28" s="55">
        <f t="shared" si="1"/>
        <v>4748833334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891661204</v>
      </c>
      <c r="L29" s="11"/>
      <c r="M29" s="11"/>
      <c r="N29" s="11"/>
      <c r="O29" s="11"/>
      <c r="P29" s="11"/>
      <c r="Q29" s="11">
        <v>476629292</v>
      </c>
      <c r="R29" s="11">
        <v>138465000</v>
      </c>
      <c r="S29" s="11"/>
      <c r="T29" s="11"/>
      <c r="U29" s="11">
        <f t="shared" si="6"/>
        <v>1585720418</v>
      </c>
      <c r="V29" s="25"/>
      <c r="W29" s="55">
        <f t="shared" si="1"/>
        <v>1585720418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569000</v>
      </c>
      <c r="T30" s="11"/>
      <c r="U30" s="11">
        <f t="shared" si="6"/>
        <v>569000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>
        <v>93229554</v>
      </c>
      <c r="J31" s="11">
        <v>1287071107</v>
      </c>
      <c r="K31" s="11">
        <v>121697517</v>
      </c>
      <c r="L31" s="11"/>
      <c r="M31" s="11"/>
      <c r="N31" s="11"/>
      <c r="O31" s="11"/>
      <c r="P31" s="11"/>
      <c r="Q31" s="11">
        <v>2147600934</v>
      </c>
      <c r="R31" s="11"/>
      <c r="S31" s="11"/>
      <c r="T31" s="11"/>
      <c r="U31" s="11">
        <f t="shared" si="6"/>
        <v>3649599112</v>
      </c>
      <c r="V31" s="25"/>
      <c r="W31" s="55">
        <f t="shared" si="1"/>
        <v>3649599112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L32">SUM(F33:F40)</f>
        <v>28277707</v>
      </c>
      <c r="G32" s="11">
        <f t="shared" si="7"/>
        <v>42999</v>
      </c>
      <c r="H32" s="11">
        <f t="shared" si="7"/>
        <v>85156836</v>
      </c>
      <c r="I32" s="11">
        <f t="shared" si="7"/>
        <v>0</v>
      </c>
      <c r="J32" s="11">
        <f t="shared" si="7"/>
        <v>37933043</v>
      </c>
      <c r="K32" s="11">
        <f t="shared" si="7"/>
        <v>2529944195</v>
      </c>
      <c r="L32" s="11">
        <f t="shared" si="7"/>
        <v>444855042</v>
      </c>
      <c r="M32" s="11">
        <f>SUM(M33:M40)</f>
        <v>16737933</v>
      </c>
      <c r="N32" s="11">
        <f>SUM(N33:N40)</f>
        <v>11302511</v>
      </c>
      <c r="O32" s="11">
        <f>SUM(O33:O40)</f>
        <v>70202345</v>
      </c>
      <c r="P32" s="11">
        <f>SUM(P33:P40)</f>
        <v>325691652</v>
      </c>
      <c r="Q32" s="11">
        <f>SUM(Q33:Q40)</f>
        <v>10248538</v>
      </c>
      <c r="R32" s="11">
        <f>SUM(R33:R40)</f>
        <v>139284316</v>
      </c>
      <c r="S32" s="11">
        <f>SUM(S33:S39)</f>
        <v>64096000</v>
      </c>
      <c r="T32" s="11">
        <f>SUM(T33:T39)</f>
        <v>44006000</v>
      </c>
      <c r="U32" s="11">
        <f>SUM(U33:U40)</f>
        <v>3807779117</v>
      </c>
      <c r="V32" s="6"/>
      <c r="W32" s="5">
        <f t="shared" si="1"/>
        <v>3699677117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1521771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1521771</v>
      </c>
      <c r="V33" s="25"/>
      <c r="W33" s="5">
        <f t="shared" si="1"/>
        <v>1521771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66000003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66000003</v>
      </c>
      <c r="V34" s="25"/>
      <c r="W34" s="5">
        <f t="shared" si="1"/>
        <v>66000003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494631232</v>
      </c>
      <c r="V35" s="25"/>
      <c r="W35" s="55">
        <f t="shared" si="1"/>
        <v>494631232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5110730</v>
      </c>
      <c r="L36" s="11"/>
      <c r="M36" s="11"/>
      <c r="N36" s="11"/>
      <c r="O36" s="11">
        <v>26199218</v>
      </c>
      <c r="P36" s="11"/>
      <c r="Q36" s="11"/>
      <c r="R36" s="11"/>
      <c r="S36" s="11">
        <v>1171000</v>
      </c>
      <c r="T36" s="11"/>
      <c r="U36" s="11">
        <f t="shared" si="8"/>
        <v>32480948</v>
      </c>
      <c r="V36" s="25"/>
      <c r="W36" s="55">
        <f t="shared" si="1"/>
        <v>31309948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3543426</v>
      </c>
      <c r="I37" s="11"/>
      <c r="J37" s="11"/>
      <c r="K37" s="11">
        <v>2187142594</v>
      </c>
      <c r="L37" s="11"/>
      <c r="M37" s="11">
        <v>16737933</v>
      </c>
      <c r="N37" s="11">
        <v>0</v>
      </c>
      <c r="O37" s="11"/>
      <c r="P37" s="11">
        <v>63962057</v>
      </c>
      <c r="Q37" s="11"/>
      <c r="R37" s="11"/>
      <c r="S37" s="11">
        <v>50247000</v>
      </c>
      <c r="T37" s="11"/>
      <c r="U37" s="11">
        <f t="shared" si="8"/>
        <v>2321633010</v>
      </c>
      <c r="V37" s="25"/>
      <c r="W37" s="55">
        <f t="shared" si="1"/>
        <v>2271386010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37933043</v>
      </c>
      <c r="K38" s="11">
        <v>78093202</v>
      </c>
      <c r="L38" s="11">
        <v>0</v>
      </c>
      <c r="M38" s="11">
        <v>0</v>
      </c>
      <c r="N38" s="11">
        <v>1376055</v>
      </c>
      <c r="O38" s="11">
        <v>44003127</v>
      </c>
      <c r="P38" s="11">
        <v>6493316</v>
      </c>
      <c r="Q38" s="11">
        <v>4148492</v>
      </c>
      <c r="R38" s="11">
        <v>6348262</v>
      </c>
      <c r="S38" s="11">
        <v>6611000</v>
      </c>
      <c r="T38" s="11">
        <v>25375000</v>
      </c>
      <c r="U38" s="11">
        <f t="shared" si="8"/>
        <v>210381497</v>
      </c>
      <c r="V38" s="25"/>
      <c r="W38" s="55">
        <f t="shared" si="1"/>
        <v>178395497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28277707</v>
      </c>
      <c r="G39" s="11">
        <v>42999</v>
      </c>
      <c r="H39" s="11">
        <v>81613410</v>
      </c>
      <c r="I39" s="11">
        <v>0</v>
      </c>
      <c r="J39" s="11">
        <v>0</v>
      </c>
      <c r="K39" s="11">
        <v>155519095</v>
      </c>
      <c r="L39" s="11">
        <v>5216610</v>
      </c>
      <c r="M39" s="11">
        <v>0</v>
      </c>
      <c r="N39" s="11">
        <v>9926456</v>
      </c>
      <c r="O39" s="11">
        <v>0</v>
      </c>
      <c r="P39" s="11">
        <v>236800279</v>
      </c>
      <c r="Q39" s="11">
        <v>6100046</v>
      </c>
      <c r="R39" s="11">
        <v>132936054</v>
      </c>
      <c r="S39" s="11">
        <v>6067000</v>
      </c>
      <c r="T39" s="11">
        <v>18631000</v>
      </c>
      <c r="U39" s="11">
        <f t="shared" si="8"/>
        <v>681130656</v>
      </c>
      <c r="V39" s="25"/>
      <c r="W39" s="55">
        <f t="shared" si="1"/>
        <v>656432656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4604946983</v>
      </c>
      <c r="J42" s="13">
        <f t="shared" si="9"/>
        <v>87833847742</v>
      </c>
      <c r="K42" s="13">
        <f t="shared" si="9"/>
        <v>714435372986</v>
      </c>
      <c r="L42" s="13">
        <f t="shared" si="9"/>
        <v>53825632758</v>
      </c>
      <c r="M42" s="13">
        <f t="shared" si="9"/>
        <v>50023581791</v>
      </c>
      <c r="N42" s="13">
        <f t="shared" si="9"/>
        <v>137285915</v>
      </c>
      <c r="O42" s="13">
        <f t="shared" si="9"/>
        <v>100525221133</v>
      </c>
      <c r="P42" s="13">
        <f t="shared" si="9"/>
        <v>0</v>
      </c>
      <c r="Q42" s="13">
        <f>SUM(Q43:Q45)</f>
        <v>299734933919</v>
      </c>
      <c r="R42" s="13">
        <f t="shared" si="9"/>
        <v>3301365451</v>
      </c>
      <c r="S42" s="13">
        <f t="shared" si="9"/>
        <v>0</v>
      </c>
      <c r="T42" s="13">
        <f t="shared" si="9"/>
        <v>0</v>
      </c>
      <c r="U42" s="51">
        <f t="shared" si="9"/>
        <v>1314422188678</v>
      </c>
      <c r="V42" s="2"/>
      <c r="W42" s="5">
        <f t="shared" si="1"/>
        <v>1314422188678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533233355</v>
      </c>
      <c r="J43" s="11">
        <v>235286426</v>
      </c>
      <c r="K43" s="11">
        <v>1353940062</v>
      </c>
      <c r="L43" s="11">
        <v>155459287</v>
      </c>
      <c r="M43" s="11">
        <v>945649519</v>
      </c>
      <c r="N43" s="11">
        <v>137285915</v>
      </c>
      <c r="O43" s="11"/>
      <c r="P43" s="11"/>
      <c r="Q43" s="11"/>
      <c r="R43" s="11">
        <v>856714112</v>
      </c>
      <c r="S43" s="11"/>
      <c r="T43" s="11"/>
      <c r="U43" s="11">
        <f aca="true" t="shared" si="10" ref="U43:U49">SUM(F43:T43)</f>
        <v>4217568676</v>
      </c>
      <c r="V43" s="25"/>
      <c r="W43" s="55">
        <f t="shared" si="1"/>
        <v>4217568676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4071713628</v>
      </c>
      <c r="J44" s="11">
        <v>87598561316</v>
      </c>
      <c r="K44" s="11">
        <v>713081432924</v>
      </c>
      <c r="L44" s="11">
        <v>53670173471</v>
      </c>
      <c r="M44" s="11">
        <v>49077932272</v>
      </c>
      <c r="N44" s="11"/>
      <c r="O44" s="11">
        <v>100525221133</v>
      </c>
      <c r="P44" s="11"/>
      <c r="Q44" s="11">
        <v>299734933919</v>
      </c>
      <c r="R44" s="11">
        <v>2444651339</v>
      </c>
      <c r="S44" s="11"/>
      <c r="T44" s="11"/>
      <c r="U44" s="11">
        <f t="shared" si="10"/>
        <v>1310204620002</v>
      </c>
      <c r="V44" s="25"/>
      <c r="W44" s="55">
        <f t="shared" si="1"/>
        <v>1310204620002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314844070919</v>
      </c>
      <c r="R47" s="11"/>
      <c r="S47" s="11"/>
      <c r="T47" s="11"/>
      <c r="U47" s="11">
        <f>SUM(F47:T47)</f>
        <v>314844070919</v>
      </c>
      <c r="V47" s="25"/>
      <c r="W47" s="55">
        <f t="shared" si="1"/>
        <v>314844070919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22238491612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1237281534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167607143270</v>
      </c>
      <c r="V48" s="25"/>
      <c r="W48" s="55">
        <f t="shared" si="1"/>
        <v>166509823270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179916000</v>
      </c>
      <c r="T51" s="10">
        <f>+T9-T25</f>
        <v>420149000</v>
      </c>
      <c r="U51" s="4">
        <f>+U9-U25</f>
        <v>-197405181498</v>
      </c>
      <c r="V51" s="4">
        <f>+V9-V25</f>
        <v>0</v>
      </c>
      <c r="W51" s="4">
        <f>+W9-W25</f>
        <v>-198005246498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andres Arriagada marin</cp:lastModifiedBy>
  <cp:lastPrinted>2021-11-16T18:22:39Z</cp:lastPrinted>
  <dcterms:created xsi:type="dcterms:W3CDTF">1998-06-30T14:14:38Z</dcterms:created>
  <dcterms:modified xsi:type="dcterms:W3CDTF">2021-11-26T13:00:12Z</dcterms:modified>
  <cp:category/>
  <cp:version/>
  <cp:contentType/>
  <cp:contentStatus/>
</cp:coreProperties>
</file>