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381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FET'!$B$2:$U$30</definedName>
    <definedName name="_xlnm.Print_Area" localSheetId="0">'VIGENTE FET'!$B$2:$U$29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<sst xmlns="http://schemas.openxmlformats.org/spreadsheetml/2006/main" count="257" uniqueCount="121">
  <si>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</si>
  <si>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</si>
  <si>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</si>
  <si>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</si>
  <si>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</si>
  <si>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</si>
  <si>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</si>
  <si>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</si>
  <si>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</si>
  <si>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</si>
  <si>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</si>
  <si>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</si>
  <si>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</si>
  <si>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</si>
  <si>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</si>
  <si>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</si>
  <si>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</si>
  <si>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</si>
  <si>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</si>
  <si>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</si>
  <si>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</si>
  <si>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</si>
  <si>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</si>
  <si>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</si>
  <si>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</si>
  <si>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</si>
  <si>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</si>
  <si>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</si>
  <si>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</si>
  <si>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</si>
  <si>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</si>
  <si>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</si>
  <si>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</si>
  <si>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</si>
  <si>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</si>
  <si>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</si>
  <si>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</si>
  <si>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</si>
  <si>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</si>
  <si>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</si>
  <si>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</si>
  <si>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</si>
  <si>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</si>
  <si>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</si>
  <si>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</si>
  <si>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</si>
  <si>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</si>
  <si>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</si>
  <si>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</si>
  <si>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</si>
  <si>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</si>
  <si>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</si>
  <si>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</si>
  <si>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</si>
  <si>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</si>
  <si>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</si>
  <si>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</si>
  <si>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</si>
  <si>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</si>
  <si>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</si>
  <si>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</si>
  <si>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</si>
  <si>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</si>
  <si>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</si>
  <si>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</si>
  <si>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</si>
  <si>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</si>
  <si>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</si>
  <si>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</si>
  <si>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</si>
  <si>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</si>
  <si>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</si>
  <si>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</si>
  <si>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</si>
  <si>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</si>
  <si>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</si>
  <si>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</si>
  <si>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</si>
  <si>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</si>
  <si>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</si>
  <si>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</si>
  <si>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</si>
  <si>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</si>
  <si>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</si>
  <si>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</si>
  <si>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</si>
  <si>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</si>
  <si>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</si>
  <si>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</si>
  <si>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</si>
  <si>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</si>
  <si>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</si>
  <si>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</si>
  <si>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</si>
  <si>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</si>
  <si>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</si>
  <si>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</si>
  <si>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</si>
  <si>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</si>
  <si>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</si>
  <si>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</si>
  <si>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</si>
  <si>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</si>
  <si>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</si>
  <si>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</si>
  <si>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</si>
  <si>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</si>
  <si>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</si>
  <si>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</si>
  <si>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</si>
  <si>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</si>
  <si>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</si>
  <si>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</si>
  <si>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</si>
  <si>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</si>
  <si>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</si>
  <si>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</si>
  <si>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</si>
  <si>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AGOSTO</t>
  </si>
  <si>
    <t>PRESUPUESTO EJECUTADO MOP 2021 AL MES DE SEPTIEMBRE (FONDOS FET)</t>
  </si>
  <si>
    <t>PRESUPUESTO VIGENTE MOP 2021 AL MES DE SEPTIEMBRE (FONDOS FET)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</si>
</sst>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8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8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8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" fontId="7" fillId="0" borderId="11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3" fillId="0" borderId="0" xfId="0" applyFont="1" applyFill="1" applyAlignment="1">
      <alignment/>
    </xf>
    <xf numFmtId="164" fontId="27" fillId="0" borderId="10" xfId="0" applyFont="1" applyFill="1" applyBorder="1" applyAlignment="1">
      <alignment vertical="center"/>
    </xf>
    <xf numFmtId="37" fontId="27" fillId="0" borderId="15" xfId="0" applyNumberFormat="1" applyFont="1" applyFill="1" applyBorder="1" applyAlignment="1" applyProtection="1">
      <alignment horizontal="left" vertical="center"/>
      <protection/>
    </xf>
    <xf numFmtId="164" fontId="27" fillId="0" borderId="16" xfId="0" applyFont="1" applyFill="1" applyBorder="1" applyAlignment="1">
      <alignment vertical="center"/>
    </xf>
    <xf numFmtId="37" fontId="27" fillId="0" borderId="17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Border="1" applyAlignment="1">
      <alignment vertical="center"/>
    </xf>
    <xf numFmtId="3" fontId="27" fillId="0" borderId="12" xfId="0" applyNumberFormat="1" applyFont="1" applyFill="1" applyBorder="1" applyAlignment="1" applyProtection="1">
      <alignment vertical="center"/>
      <protection/>
    </xf>
    <xf numFmtId="37" fontId="24" fillId="0" borderId="18" xfId="0" applyNumberFormat="1" applyFont="1" applyFill="1" applyBorder="1" applyAlignment="1" applyProtection="1">
      <alignment vertical="center"/>
      <protection/>
    </xf>
    <xf numFmtId="37" fontId="24" fillId="0" borderId="17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>
      <alignment vertical="center"/>
    </xf>
    <xf numFmtId="164" fontId="27" fillId="0" borderId="15" xfId="0" applyFont="1" applyFill="1" applyBorder="1" applyAlignment="1">
      <alignment vertical="center"/>
    </xf>
    <xf numFmtId="37" fontId="24" fillId="0" borderId="12" xfId="0" applyNumberFormat="1" applyFont="1" applyFill="1" applyBorder="1" applyAlignment="1" applyProtection="1">
      <alignment vertical="center"/>
      <protection/>
    </xf>
    <xf numFmtId="164" fontId="28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48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55" zoomScaleNormal="55" zoomScalePageLayoutView="0" workbookViewId="0" topLeftCell="A1">
      <pane xSplit="5" ySplit="9" topLeftCell="F1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41" sqref="Q41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23.00390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72" t="s">
        <v>120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44"/>
      <c r="L3" s="44" t="s">
        <v>104</v>
      </c>
      <c r="M3" s="44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7"/>
      <c r="F6" s="66">
        <f>+F9-F13</f>
        <v>0</v>
      </c>
      <c r="G6" s="66">
        <f aca="true" t="shared" si="0" ref="G6:R6">+G9-G13</f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82" customFormat="1" ht="24.75" customHeight="1">
      <c r="A9" s="73"/>
      <c r="B9" s="74" t="s">
        <v>0</v>
      </c>
      <c r="C9" s="75"/>
      <c r="D9" s="76" t="s">
        <v>1</v>
      </c>
      <c r="E9" s="77"/>
      <c r="F9" s="78">
        <f>+SUM(F11:F12)</f>
        <v>30961</v>
      </c>
      <c r="G9" s="78">
        <f aca="true" t="shared" si="1" ref="G9:T9">+SUM(G11:G12)</f>
        <v>211809</v>
      </c>
      <c r="H9" s="78">
        <f t="shared" si="1"/>
        <v>227682</v>
      </c>
      <c r="I9" s="78">
        <f t="shared" si="1"/>
        <v>5976062</v>
      </c>
      <c r="J9" s="78">
        <f t="shared" si="1"/>
        <v>101552847</v>
      </c>
      <c r="K9" s="78">
        <f t="shared" si="1"/>
        <v>482883827</v>
      </c>
      <c r="L9" s="78">
        <f t="shared" si="1"/>
        <v>10492318</v>
      </c>
      <c r="M9" s="78">
        <f t="shared" si="1"/>
        <v>46815131</v>
      </c>
      <c r="N9" s="78">
        <f t="shared" si="1"/>
        <v>186033</v>
      </c>
      <c r="O9" s="78">
        <f t="shared" si="1"/>
        <v>83915465</v>
      </c>
      <c r="P9" s="78">
        <f t="shared" si="1"/>
        <v>869642</v>
      </c>
      <c r="Q9" s="78">
        <f t="shared" si="1"/>
        <v>25519337</v>
      </c>
      <c r="R9" s="78">
        <f t="shared" si="1"/>
        <v>10120399</v>
      </c>
      <c r="S9" s="78">
        <f t="shared" si="1"/>
        <v>0</v>
      </c>
      <c r="T9" s="78">
        <f t="shared" si="1"/>
        <v>0</v>
      </c>
      <c r="U9" s="78">
        <f>SUM(U11,U12)</f>
        <v>768801513</v>
      </c>
      <c r="V9" s="79"/>
      <c r="W9" s="80" t="e">
        <f>SUM(#REF!,#REF!,#REF!,#REF!,#REF!,#REF!,#REF!,W10,W11,W12,#REF!)</f>
        <v>#REF!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2" ref="W10:W29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73</v>
      </c>
      <c r="D11" s="32" t="s">
        <v>51</v>
      </c>
      <c r="F11" s="13">
        <v>30961</v>
      </c>
      <c r="G11" s="13">
        <v>211809</v>
      </c>
      <c r="H11" s="13">
        <v>227682</v>
      </c>
      <c r="I11" s="13">
        <v>5976062</v>
      </c>
      <c r="J11" s="13">
        <v>101552847</v>
      </c>
      <c r="K11" s="13">
        <v>482883827</v>
      </c>
      <c r="L11" s="13">
        <v>10492318</v>
      </c>
      <c r="M11" s="13">
        <v>46815131</v>
      </c>
      <c r="N11" s="13">
        <v>186033</v>
      </c>
      <c r="O11" s="13">
        <v>83915465</v>
      </c>
      <c r="P11" s="13">
        <v>869642</v>
      </c>
      <c r="Q11" s="13">
        <v>25519337</v>
      </c>
      <c r="R11" s="13">
        <v>10120399</v>
      </c>
      <c r="S11" s="13"/>
      <c r="T11" s="13"/>
      <c r="U11" s="13">
        <f>SUM(F11:T11)</f>
        <v>768801513</v>
      </c>
      <c r="V11" s="34"/>
      <c r="W11" s="5">
        <f t="shared" si="2"/>
        <v>768801513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4"/>
      <c r="W12" s="5">
        <f t="shared" si="2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82" customFormat="1" ht="24.75" customHeight="1">
      <c r="A13" s="73"/>
      <c r="B13" s="83"/>
      <c r="C13" s="75"/>
      <c r="D13" s="76" t="s">
        <v>6</v>
      </c>
      <c r="E13" s="77"/>
      <c r="F13" s="78">
        <f aca="true" t="shared" si="3" ref="F13:U13">SUM(F14,F15,F16,F25,F29)</f>
        <v>30961</v>
      </c>
      <c r="G13" s="78">
        <f t="shared" si="3"/>
        <v>211809</v>
      </c>
      <c r="H13" s="78">
        <f t="shared" si="3"/>
        <v>227682</v>
      </c>
      <c r="I13" s="78">
        <f t="shared" si="3"/>
        <v>5976062</v>
      </c>
      <c r="J13" s="78">
        <f t="shared" si="3"/>
        <v>101552847</v>
      </c>
      <c r="K13" s="78">
        <f t="shared" si="3"/>
        <v>482883827</v>
      </c>
      <c r="L13" s="78">
        <f t="shared" si="3"/>
        <v>10492318</v>
      </c>
      <c r="M13" s="78">
        <f t="shared" si="3"/>
        <v>46815131</v>
      </c>
      <c r="N13" s="78">
        <f t="shared" si="3"/>
        <v>186033</v>
      </c>
      <c r="O13" s="78">
        <f t="shared" si="3"/>
        <v>83915465</v>
      </c>
      <c r="P13" s="78">
        <f t="shared" si="3"/>
        <v>869642</v>
      </c>
      <c r="Q13" s="78">
        <f t="shared" si="3"/>
        <v>25519337</v>
      </c>
      <c r="R13" s="78">
        <f t="shared" si="3"/>
        <v>10120399</v>
      </c>
      <c r="S13" s="78">
        <f t="shared" si="3"/>
        <v>0</v>
      </c>
      <c r="T13" s="78">
        <f t="shared" si="3"/>
        <v>0</v>
      </c>
      <c r="U13" s="78">
        <f t="shared" si="3"/>
        <v>768801513</v>
      </c>
      <c r="V13" s="81"/>
      <c r="W13" s="84" t="e">
        <f>SUM(W14,W15,#REF!,#REF!,#REF!,#REF!,W16,W25:W25,#REF!,#REF!,#REF!,W29)</f>
        <v>#REF!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s="19" customFormat="1" ht="22.5" customHeight="1">
      <c r="A14" s="33"/>
      <c r="B14" s="31" t="s">
        <v>7</v>
      </c>
      <c r="D14" s="32" t="s">
        <v>8</v>
      </c>
      <c r="F14" s="13">
        <v>25834</v>
      </c>
      <c r="G14" s="13">
        <v>181740</v>
      </c>
      <c r="H14" s="13">
        <v>192488</v>
      </c>
      <c r="I14" s="13">
        <v>182580</v>
      </c>
      <c r="J14" s="13">
        <v>1188070</v>
      </c>
      <c r="K14" s="13">
        <v>5608592</v>
      </c>
      <c r="L14" s="13">
        <v>463997</v>
      </c>
      <c r="M14" s="13">
        <v>463997</v>
      </c>
      <c r="N14" s="13">
        <v>157915</v>
      </c>
      <c r="O14" s="13"/>
      <c r="P14" s="13">
        <v>63742</v>
      </c>
      <c r="Q14" s="13"/>
      <c r="R14" s="13">
        <v>269525</v>
      </c>
      <c r="S14" s="13"/>
      <c r="T14" s="13"/>
      <c r="U14" s="13">
        <f>SUM(F14:T14)</f>
        <v>8798480</v>
      </c>
      <c r="V14" s="34"/>
      <c r="W14" s="5">
        <f t="shared" si="2"/>
        <v>8798480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9</v>
      </c>
      <c r="D15" s="32" t="s">
        <v>10</v>
      </c>
      <c r="F15" s="13">
        <v>3963</v>
      </c>
      <c r="G15" s="13">
        <v>27741</v>
      </c>
      <c r="H15" s="13">
        <v>31705</v>
      </c>
      <c r="I15" s="13"/>
      <c r="J15" s="13">
        <v>108325</v>
      </c>
      <c r="K15" s="13">
        <v>599761</v>
      </c>
      <c r="L15" s="13">
        <v>58126</v>
      </c>
      <c r="M15" s="13">
        <v>52842.00000000001</v>
      </c>
      <c r="N15" s="13">
        <v>21137</v>
      </c>
      <c r="O15" s="13"/>
      <c r="P15" s="13">
        <v>10568</v>
      </c>
      <c r="Q15" s="13"/>
      <c r="R15" s="13">
        <v>26421</v>
      </c>
      <c r="S15" s="13"/>
      <c r="T15" s="13"/>
      <c r="U15" s="13">
        <f>SUM(F15:T15)</f>
        <v>940589</v>
      </c>
      <c r="V15" s="34"/>
      <c r="W15" s="5">
        <f t="shared" si="2"/>
        <v>940589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>
      <c r="A16" s="33"/>
      <c r="B16" s="31" t="s">
        <v>76</v>
      </c>
      <c r="C16" s="19"/>
      <c r="D16" s="38" t="s">
        <v>68</v>
      </c>
      <c r="E16" s="19"/>
      <c r="F16" s="13">
        <f aca="true" t="shared" si="4" ref="F16:R16">SUM(F17:F23)</f>
        <v>1164</v>
      </c>
      <c r="G16" s="13">
        <f t="shared" si="4"/>
        <v>2328</v>
      </c>
      <c r="H16" s="13">
        <f t="shared" si="4"/>
        <v>3489</v>
      </c>
      <c r="I16" s="13">
        <f t="shared" si="4"/>
        <v>17920</v>
      </c>
      <c r="J16" s="13">
        <f t="shared" si="4"/>
        <v>1050426</v>
      </c>
      <c r="K16" s="13">
        <f t="shared" si="4"/>
        <v>7962674</v>
      </c>
      <c r="L16" s="13">
        <f t="shared" si="4"/>
        <v>18618</v>
      </c>
      <c r="M16" s="13">
        <f>SUM(M17:M24)</f>
        <v>18618</v>
      </c>
      <c r="N16" s="13">
        <f t="shared" si="4"/>
        <v>6981</v>
      </c>
      <c r="O16" s="13">
        <f>SUM(O17:O23)</f>
        <v>0</v>
      </c>
      <c r="P16" s="13">
        <f t="shared" si="4"/>
        <v>795332</v>
      </c>
      <c r="Q16" s="13">
        <f>SUM(Q17:Q23)</f>
        <v>0</v>
      </c>
      <c r="R16" s="13">
        <f t="shared" si="4"/>
        <v>10472</v>
      </c>
      <c r="S16" s="13">
        <f>SUM(S17:S23)</f>
        <v>0</v>
      </c>
      <c r="T16" s="13">
        <f>SUM(T17:T23)</f>
        <v>0</v>
      </c>
      <c r="U16" s="13">
        <f>SUM(U17:U24)</f>
        <v>9888022</v>
      </c>
      <c r="V16" s="7"/>
      <c r="W16" s="5">
        <f t="shared" si="2"/>
        <v>9888022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4"/>
      <c r="W17" s="5">
        <f t="shared" si="2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4"/>
      <c r="W18" s="5">
        <f t="shared" si="2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31</v>
      </c>
      <c r="D19" s="32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5"/>
        <v>0</v>
      </c>
      <c r="V19" s="34"/>
      <c r="W19" s="5">
        <f t="shared" si="2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32</v>
      </c>
      <c r="D20" s="32" t="s">
        <v>34</v>
      </c>
      <c r="F20" s="13">
        <v>448</v>
      </c>
      <c r="G20" s="13">
        <v>896</v>
      </c>
      <c r="H20" s="13">
        <v>2332</v>
      </c>
      <c r="I20" s="13"/>
      <c r="J20" s="13">
        <v>10748</v>
      </c>
      <c r="K20" s="13">
        <v>50160</v>
      </c>
      <c r="L20" s="13">
        <v>7166</v>
      </c>
      <c r="M20" s="13">
        <v>7166</v>
      </c>
      <c r="N20" s="13">
        <v>2686</v>
      </c>
      <c r="O20" s="13"/>
      <c r="P20" s="13">
        <v>1344</v>
      </c>
      <c r="Q20" s="13"/>
      <c r="R20" s="13">
        <v>4030</v>
      </c>
      <c r="S20" s="13"/>
      <c r="T20" s="13"/>
      <c r="U20" s="13">
        <f t="shared" si="5"/>
        <v>86976</v>
      </c>
      <c r="V20" s="34"/>
      <c r="W20" s="5">
        <f t="shared" si="2"/>
        <v>86976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37</v>
      </c>
      <c r="D21" s="32" t="s">
        <v>47</v>
      </c>
      <c r="F21" s="13"/>
      <c r="G21" s="13"/>
      <c r="H21" s="13"/>
      <c r="I21" s="13"/>
      <c r="J21" s="13">
        <v>1022500</v>
      </c>
      <c r="K21" s="13">
        <v>7832350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8854850</v>
      </c>
      <c r="V21" s="34"/>
      <c r="W21" s="5">
        <f t="shared" si="2"/>
        <v>8854850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21</v>
      </c>
      <c r="D22" s="32" t="s">
        <v>36</v>
      </c>
      <c r="F22" s="13">
        <v>716</v>
      </c>
      <c r="G22" s="13">
        <v>1432</v>
      </c>
      <c r="H22" s="13">
        <v>1157</v>
      </c>
      <c r="I22" s="13">
        <v>6960</v>
      </c>
      <c r="J22" s="13">
        <v>17178</v>
      </c>
      <c r="K22" s="13">
        <v>80164</v>
      </c>
      <c r="L22" s="13">
        <v>11452</v>
      </c>
      <c r="M22" s="13">
        <v>11452</v>
      </c>
      <c r="N22" s="13">
        <v>4295</v>
      </c>
      <c r="O22" s="13"/>
      <c r="P22" s="13">
        <v>793988</v>
      </c>
      <c r="Q22" s="13"/>
      <c r="R22" s="13">
        <v>6442</v>
      </c>
      <c r="S22" s="13"/>
      <c r="T22" s="13"/>
      <c r="U22" s="13">
        <f t="shared" si="5"/>
        <v>935236</v>
      </c>
      <c r="V22" s="34"/>
      <c r="W22" s="5">
        <f t="shared" si="2"/>
        <v>935236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23</v>
      </c>
      <c r="D23" s="32" t="s">
        <v>35</v>
      </c>
      <c r="F23" s="13"/>
      <c r="G23" s="13"/>
      <c r="H23" s="13"/>
      <c r="I23" s="13">
        <v>10960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10960</v>
      </c>
      <c r="V23" s="34"/>
      <c r="W23" s="5">
        <f t="shared" si="2"/>
        <v>10960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5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>
      <c r="A25" s="3"/>
      <c r="B25" s="39" t="s">
        <v>77</v>
      </c>
      <c r="C25" s="40"/>
      <c r="D25" s="41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5775562</v>
      </c>
      <c r="J25" s="15">
        <f t="shared" si="6"/>
        <v>99206026</v>
      </c>
      <c r="K25" s="15">
        <f t="shared" si="6"/>
        <v>468712800</v>
      </c>
      <c r="L25" s="15">
        <f t="shared" si="6"/>
        <v>9951577</v>
      </c>
      <c r="M25" s="15">
        <f t="shared" si="6"/>
        <v>46279674</v>
      </c>
      <c r="N25" s="15">
        <f t="shared" si="6"/>
        <v>0</v>
      </c>
      <c r="O25" s="15">
        <f t="shared" si="6"/>
        <v>83915465</v>
      </c>
      <c r="P25" s="15">
        <f t="shared" si="6"/>
        <v>0</v>
      </c>
      <c r="Q25" s="15">
        <f>SUM(Q26,Q27,Q28)</f>
        <v>25519337</v>
      </c>
      <c r="R25" s="15">
        <f>SUM(R26,R27,R28)</f>
        <v>9813981</v>
      </c>
      <c r="S25" s="15">
        <f>SUM(S26,S27,S28)</f>
        <v>0</v>
      </c>
      <c r="T25" s="15">
        <f>SUM(T26,T27,T28)</f>
        <v>0</v>
      </c>
      <c r="U25" s="63">
        <f>SUM(U26,U27,U28)</f>
        <v>749174422</v>
      </c>
      <c r="V25" s="2"/>
      <c r="W25" s="5">
        <f t="shared" si="2"/>
        <v>749174422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3"/>
      <c r="B26" s="35" t="s">
        <v>20</v>
      </c>
      <c r="D26" s="32" t="s">
        <v>42</v>
      </c>
      <c r="F26" s="13"/>
      <c r="G26" s="13"/>
      <c r="H26" s="13"/>
      <c r="I26" s="13"/>
      <c r="J26" s="13">
        <v>702398</v>
      </c>
      <c r="K26" s="13">
        <v>60125</v>
      </c>
      <c r="L26" s="13"/>
      <c r="M26" s="13">
        <v>987182</v>
      </c>
      <c r="N26" s="13"/>
      <c r="O26" s="13"/>
      <c r="P26" s="13"/>
      <c r="Q26" s="13"/>
      <c r="R26" s="13">
        <v>4934815</v>
      </c>
      <c r="S26" s="13"/>
      <c r="T26" s="13"/>
      <c r="U26" s="13">
        <f>SUM(F26:T26)</f>
        <v>6684520</v>
      </c>
      <c r="V26" s="34"/>
      <c r="W26" s="5">
        <f t="shared" si="2"/>
        <v>6684520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5" t="s">
        <v>39</v>
      </c>
      <c r="D27" s="32" t="s">
        <v>43</v>
      </c>
      <c r="F27" s="13"/>
      <c r="G27" s="13"/>
      <c r="H27" s="13"/>
      <c r="I27" s="13">
        <v>5775562</v>
      </c>
      <c r="J27" s="13">
        <v>98503628</v>
      </c>
      <c r="K27" s="13">
        <v>468652675</v>
      </c>
      <c r="L27" s="13">
        <v>9951577</v>
      </c>
      <c r="M27" s="13">
        <v>45292492</v>
      </c>
      <c r="N27" s="13"/>
      <c r="O27" s="13">
        <v>83915465</v>
      </c>
      <c r="P27" s="13"/>
      <c r="Q27" s="13">
        <v>25519337</v>
      </c>
      <c r="R27" s="13">
        <v>4879166</v>
      </c>
      <c r="S27" s="13"/>
      <c r="T27" s="13"/>
      <c r="U27" s="13">
        <f>SUM(F27:T27)</f>
        <v>742489902</v>
      </c>
      <c r="V27" s="34"/>
      <c r="W27" s="5">
        <f t="shared" si="2"/>
        <v>742489902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4"/>
      <c r="W28" s="5">
        <f t="shared" si="2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9"/>
      <c r="C29" s="40"/>
      <c r="D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>SUM(F29:T29)</f>
        <v>0</v>
      </c>
      <c r="V29" s="34"/>
      <c r="W29" s="5">
        <f t="shared" si="2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937007874015748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60" zoomScaleNormal="60" zoomScalePageLayoutView="0" workbookViewId="0" topLeftCell="A1">
      <selection activeCell="B2" sqref="B2:U30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85" t="s">
        <v>119</v>
      </c>
      <c r="L2" s="85"/>
      <c r="M2" s="85"/>
      <c r="N2" s="85"/>
      <c r="O2" s="85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86" t="s">
        <v>104</v>
      </c>
      <c r="L3" s="86"/>
      <c r="M3" s="86"/>
      <c r="N3" s="86"/>
      <c r="O3" s="86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="17" customFormat="1" ht="18" customHeight="1">
      <c r="B6" s="3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 aca="true" t="shared" si="0" ref="F9:U9">+SUM(F11:F13)</f>
        <v>3954</v>
      </c>
      <c r="G9" s="12">
        <f t="shared" si="0"/>
        <v>75692</v>
      </c>
      <c r="H9" s="12">
        <f t="shared" si="0"/>
        <v>74354</v>
      </c>
      <c r="I9" s="12">
        <f t="shared" si="0"/>
        <v>1105285</v>
      </c>
      <c r="J9" s="12">
        <f t="shared" si="0"/>
        <v>44626816.084</v>
      </c>
      <c r="K9" s="12">
        <f t="shared" si="0"/>
        <v>128233565.595</v>
      </c>
      <c r="L9" s="12">
        <f t="shared" si="0"/>
        <v>5822409</v>
      </c>
      <c r="M9" s="12">
        <f t="shared" si="0"/>
        <v>14811405.429</v>
      </c>
      <c r="N9" s="12">
        <f t="shared" si="0"/>
        <v>31374</v>
      </c>
      <c r="O9" s="12">
        <f t="shared" si="0"/>
        <v>25489525.391</v>
      </c>
      <c r="P9" s="12">
        <f t="shared" si="0"/>
        <v>78293</v>
      </c>
      <c r="Q9" s="12">
        <f t="shared" si="0"/>
        <v>0</v>
      </c>
      <c r="R9" s="12">
        <f t="shared" si="0"/>
        <v>2841106.549</v>
      </c>
      <c r="S9" s="12">
        <f t="shared" si="0"/>
        <v>0</v>
      </c>
      <c r="T9" s="12">
        <f t="shared" si="0"/>
        <v>0</v>
      </c>
      <c r="U9" s="12">
        <f t="shared" si="0"/>
        <v>223193780.048</v>
      </c>
      <c r="V9" s="65"/>
      <c r="W9" s="64" t="e">
        <f>SUM(#REF!,#REF!,#REF!,#REF!,#REF!,#REF!,#REF!,W10,W12,W13,#REF!)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1" ref="W10:W30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25</v>
      </c>
      <c r="D11" s="32" t="s">
        <v>26</v>
      </c>
      <c r="F11" s="13"/>
      <c r="G11" s="13"/>
      <c r="H11" s="13"/>
      <c r="I11" s="13"/>
      <c r="J11" s="13">
        <v>101223.084</v>
      </c>
      <c r="K11" s="13">
        <v>157409.595</v>
      </c>
      <c r="L11" s="13"/>
      <c r="M11" s="13">
        <v>6185.429</v>
      </c>
      <c r="N11" s="13"/>
      <c r="O11" s="13">
        <v>2303.391</v>
      </c>
      <c r="P11" s="13"/>
      <c r="Q11" s="13"/>
      <c r="R11" s="13">
        <v>2556.549</v>
      </c>
      <c r="S11" s="13"/>
      <c r="T11" s="13"/>
      <c r="U11" s="13">
        <f>SUM(F11:T11)</f>
        <v>269678.048</v>
      </c>
      <c r="V11" s="34"/>
      <c r="W11" s="5">
        <f>+U11-T11-S11</f>
        <v>269678.048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73</v>
      </c>
      <c r="D12" s="32" t="s">
        <v>51</v>
      </c>
      <c r="F12" s="13">
        <v>3954</v>
      </c>
      <c r="G12" s="13">
        <v>75692</v>
      </c>
      <c r="H12" s="13">
        <v>74354</v>
      </c>
      <c r="I12" s="13">
        <v>1105285</v>
      </c>
      <c r="J12" s="13">
        <v>44525593</v>
      </c>
      <c r="K12" s="13">
        <v>128076156</v>
      </c>
      <c r="L12" s="13">
        <v>5822409</v>
      </c>
      <c r="M12" s="13">
        <v>14805220</v>
      </c>
      <c r="N12" s="13">
        <v>31374</v>
      </c>
      <c r="O12" s="13">
        <v>25487222</v>
      </c>
      <c r="P12" s="13">
        <v>78293</v>
      </c>
      <c r="Q12" s="13">
        <v>0</v>
      </c>
      <c r="R12" s="13">
        <v>2838550</v>
      </c>
      <c r="S12" s="13"/>
      <c r="T12" s="13"/>
      <c r="U12" s="13">
        <f>SUM(F12:T12)</f>
        <v>222924102</v>
      </c>
      <c r="V12" s="34"/>
      <c r="W12" s="5">
        <f t="shared" si="1"/>
        <v>222924102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/>
      <c r="D13" s="3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>SUM(F13:T13)</f>
        <v>0</v>
      </c>
      <c r="V13" s="34"/>
      <c r="W13" s="5">
        <f t="shared" si="1"/>
        <v>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30" customFormat="1" ht="24.75" customHeight="1">
      <c r="A14" s="24"/>
      <c r="B14" s="36"/>
      <c r="C14" s="26"/>
      <c r="D14" s="27" t="s">
        <v>6</v>
      </c>
      <c r="E14" s="28"/>
      <c r="F14" s="12">
        <f aca="true" t="shared" si="2" ref="F14:U14">SUM(F15,F16,F17,F26,F30)</f>
        <v>3464</v>
      </c>
      <c r="G14" s="12">
        <f t="shared" si="2"/>
        <v>59162</v>
      </c>
      <c r="H14" s="12">
        <f t="shared" si="2"/>
        <v>82269.06000000001</v>
      </c>
      <c r="I14" s="12">
        <f t="shared" si="2"/>
        <v>983484.1699999999</v>
      </c>
      <c r="J14" s="12">
        <f t="shared" si="2"/>
        <v>45350935.477000006</v>
      </c>
      <c r="K14" s="12">
        <f t="shared" si="2"/>
        <v>136006569.47500002</v>
      </c>
      <c r="L14" s="12">
        <f t="shared" si="2"/>
        <v>5797328.22</v>
      </c>
      <c r="M14" s="12">
        <f t="shared" si="2"/>
        <v>15463850.737000005</v>
      </c>
      <c r="N14" s="12">
        <f t="shared" si="2"/>
        <v>33821</v>
      </c>
      <c r="O14" s="12">
        <f t="shared" si="2"/>
        <v>25027813.824000005</v>
      </c>
      <c r="P14" s="12">
        <f t="shared" si="2"/>
        <v>85198.962</v>
      </c>
      <c r="Q14" s="12">
        <f t="shared" si="2"/>
        <v>0</v>
      </c>
      <c r="R14" s="12">
        <f t="shared" si="2"/>
        <v>2681702.3180000004</v>
      </c>
      <c r="S14" s="12">
        <f t="shared" si="2"/>
        <v>0</v>
      </c>
      <c r="T14" s="12">
        <f t="shared" si="2"/>
        <v>0</v>
      </c>
      <c r="U14" s="12">
        <f t="shared" si="2"/>
        <v>231575599.24300003</v>
      </c>
      <c r="V14" s="6"/>
      <c r="W14" s="29" t="e">
        <f>SUM(W15,W16,#REF!,#REF!,#REF!,#REF!,W17,W26:W26,#REF!,#REF!,#REF!,W30)</f>
        <v>#REF!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22.5" customHeight="1">
      <c r="A15" s="33"/>
      <c r="B15" s="31" t="s">
        <v>7</v>
      </c>
      <c r="D15" s="32" t="s">
        <v>8</v>
      </c>
      <c r="F15" s="13"/>
      <c r="G15" s="13">
        <v>56910</v>
      </c>
      <c r="H15" s="13">
        <v>51171.871</v>
      </c>
      <c r="I15" s="13">
        <v>76667.894</v>
      </c>
      <c r="J15" s="13">
        <v>174254.22999999998</v>
      </c>
      <c r="K15" s="13">
        <v>1394436.2460000003</v>
      </c>
      <c r="L15" s="13">
        <v>136744.89500000002</v>
      </c>
      <c r="M15" s="13">
        <v>223564.20799999998</v>
      </c>
      <c r="N15" s="13">
        <v>19647</v>
      </c>
      <c r="O15" s="13"/>
      <c r="P15" s="13">
        <v>26693.333</v>
      </c>
      <c r="Q15" s="13"/>
      <c r="R15" s="13">
        <v>73671.586</v>
      </c>
      <c r="S15" s="13"/>
      <c r="T15" s="13"/>
      <c r="U15" s="13">
        <f>SUM(F15:T15)</f>
        <v>2233761.2630000007</v>
      </c>
      <c r="V15" s="34"/>
      <c r="W15" s="5">
        <f t="shared" si="1"/>
        <v>2233761.2630000007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 t="s">
        <v>9</v>
      </c>
      <c r="D16" s="32" t="s">
        <v>10</v>
      </c>
      <c r="F16" s="13">
        <v>3464</v>
      </c>
      <c r="G16" s="13">
        <v>2051</v>
      </c>
      <c r="H16" s="13">
        <v>28765.191</v>
      </c>
      <c r="I16" s="13"/>
      <c r="J16" s="13">
        <v>30148.044999999987</v>
      </c>
      <c r="K16" s="13">
        <v>275557.18700000003</v>
      </c>
      <c r="L16" s="13">
        <v>8350.586</v>
      </c>
      <c r="M16" s="13">
        <v>24599.98</v>
      </c>
      <c r="N16" s="13">
        <v>11608</v>
      </c>
      <c r="O16" s="13"/>
      <c r="P16" s="13">
        <v>9667.259</v>
      </c>
      <c r="Q16" s="13"/>
      <c r="R16" s="13">
        <v>25225.144999999997</v>
      </c>
      <c r="S16" s="13"/>
      <c r="T16" s="13"/>
      <c r="U16" s="13">
        <f>SUM(F16:T16)</f>
        <v>419436.39300000004</v>
      </c>
      <c r="V16" s="34"/>
      <c r="W16" s="5">
        <f t="shared" si="1"/>
        <v>419436.39300000004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7" customFormat="1" ht="22.5" customHeight="1">
      <c r="A17" s="33"/>
      <c r="B17" s="31" t="s">
        <v>76</v>
      </c>
      <c r="C17" s="19"/>
      <c r="D17" s="38" t="s">
        <v>68</v>
      </c>
      <c r="E17" s="19"/>
      <c r="F17" s="13">
        <f aca="true" t="shared" si="3" ref="F17:R17">SUM(F18:F24)</f>
        <v>0</v>
      </c>
      <c r="G17" s="13">
        <f t="shared" si="3"/>
        <v>201</v>
      </c>
      <c r="H17" s="13">
        <f t="shared" si="3"/>
        <v>2331.998</v>
      </c>
      <c r="I17" s="13">
        <f t="shared" si="3"/>
        <v>0</v>
      </c>
      <c r="J17" s="13">
        <f t="shared" si="3"/>
        <v>36251.831999999995</v>
      </c>
      <c r="K17" s="13">
        <f t="shared" si="3"/>
        <v>549129.694</v>
      </c>
      <c r="L17" s="13">
        <f t="shared" si="3"/>
        <v>4350.475</v>
      </c>
      <c r="M17" s="13">
        <f>SUM(M18:M25)</f>
        <v>3037.9360000000006</v>
      </c>
      <c r="N17" s="13">
        <f t="shared" si="3"/>
        <v>2566</v>
      </c>
      <c r="O17" s="13">
        <f>SUM(O18:O24)</f>
        <v>0</v>
      </c>
      <c r="P17" s="13">
        <f t="shared" si="3"/>
        <v>48838.37</v>
      </c>
      <c r="Q17" s="13">
        <f>SUM(Q18:Q24)</f>
        <v>0</v>
      </c>
      <c r="R17" s="13">
        <f t="shared" si="3"/>
        <v>0</v>
      </c>
      <c r="S17" s="13">
        <f>SUM(S18:S24)</f>
        <v>0</v>
      </c>
      <c r="T17" s="13">
        <f>SUM(T18:T24)</f>
        <v>0</v>
      </c>
      <c r="U17" s="13">
        <f>SUM(U18:U25)</f>
        <v>646707.3050000002</v>
      </c>
      <c r="V17" s="7"/>
      <c r="W17" s="5">
        <f t="shared" si="1"/>
        <v>646707.3050000002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9" customFormat="1" ht="22.5" customHeight="1">
      <c r="A18" s="33"/>
      <c r="B18" s="48" t="s">
        <v>20</v>
      </c>
      <c r="C18" s="46"/>
      <c r="D18" s="49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f aca="true" t="shared" si="4" ref="U18:U25">SUM(F18:T18)</f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39</v>
      </c>
      <c r="D19" s="32" t="s">
        <v>98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31</v>
      </c>
      <c r="D20" s="32" t="s">
        <v>33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32</v>
      </c>
      <c r="D21" s="32" t="s">
        <v>34</v>
      </c>
      <c r="F21" s="13"/>
      <c r="G21" s="13">
        <v>201</v>
      </c>
      <c r="H21" s="13">
        <v>2331.998</v>
      </c>
      <c r="I21" s="13"/>
      <c r="J21" s="13">
        <v>10453.853</v>
      </c>
      <c r="K21" s="13">
        <v>9419.614</v>
      </c>
      <c r="L21" s="13">
        <v>4350.475</v>
      </c>
      <c r="M21" s="13">
        <v>3037.9360000000006</v>
      </c>
      <c r="N21" s="13">
        <v>2566</v>
      </c>
      <c r="O21" s="13"/>
      <c r="P21" s="13">
        <v>0</v>
      </c>
      <c r="Q21" s="13"/>
      <c r="R21" s="13">
        <v>0</v>
      </c>
      <c r="S21" s="13"/>
      <c r="T21" s="13"/>
      <c r="U21" s="13">
        <f t="shared" si="4"/>
        <v>32360.875999999997</v>
      </c>
      <c r="V21" s="34"/>
      <c r="W21" s="5">
        <f t="shared" si="1"/>
        <v>32360.875999999997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37</v>
      </c>
      <c r="D22" s="32" t="s">
        <v>47</v>
      </c>
      <c r="F22" s="13"/>
      <c r="G22" s="13"/>
      <c r="H22" s="13"/>
      <c r="I22" s="13"/>
      <c r="J22" s="13">
        <v>25797.979</v>
      </c>
      <c r="K22" s="13">
        <v>539710.0800000001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565508.0590000001</v>
      </c>
      <c r="V22" s="34"/>
      <c r="W22" s="5">
        <f t="shared" si="1"/>
        <v>565508.0590000001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21</v>
      </c>
      <c r="D23" s="32" t="s">
        <v>36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/>
      <c r="P23" s="13">
        <v>48838.37</v>
      </c>
      <c r="Q23" s="13"/>
      <c r="R23" s="13">
        <v>0</v>
      </c>
      <c r="S23" s="13"/>
      <c r="T23" s="13"/>
      <c r="U23" s="13">
        <f t="shared" si="4"/>
        <v>48838.37</v>
      </c>
      <c r="V23" s="34"/>
      <c r="W23" s="5">
        <f t="shared" si="1"/>
        <v>48838.37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23</v>
      </c>
      <c r="D24" s="32" t="s">
        <v>35</v>
      </c>
      <c r="F24" s="13"/>
      <c r="G24" s="13"/>
      <c r="H24" s="13"/>
      <c r="I24" s="13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4"/>
      <c r="W24" s="5">
        <f t="shared" si="1"/>
        <v>0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19" customFormat="1" ht="22.5" customHeight="1">
      <c r="A25" s="33"/>
      <c r="B25" s="35" t="s">
        <v>96</v>
      </c>
      <c r="D25" s="32" t="s">
        <v>97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4"/>
      <c r="W25" s="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22.5" customHeight="1">
      <c r="A26" s="3"/>
      <c r="B26" s="39" t="s">
        <v>77</v>
      </c>
      <c r="C26" s="40"/>
      <c r="D26" s="41" t="s">
        <v>15</v>
      </c>
      <c r="E26" s="19"/>
      <c r="F26" s="15">
        <f aca="true" t="shared" si="5" ref="F26:P26">SUM(F27,F28,F29)</f>
        <v>0</v>
      </c>
      <c r="G26" s="15">
        <f t="shared" si="5"/>
        <v>0</v>
      </c>
      <c r="H26" s="15">
        <f t="shared" si="5"/>
        <v>0</v>
      </c>
      <c r="I26" s="15">
        <f t="shared" si="5"/>
        <v>906816.276</v>
      </c>
      <c r="J26" s="15">
        <f t="shared" si="5"/>
        <v>45110281.370000005</v>
      </c>
      <c r="K26" s="15">
        <f t="shared" si="5"/>
        <v>133787446.34800003</v>
      </c>
      <c r="L26" s="15">
        <f t="shared" si="5"/>
        <v>5647882.2639999995</v>
      </c>
      <c r="M26" s="15">
        <f t="shared" si="5"/>
        <v>15212648.613000005</v>
      </c>
      <c r="N26" s="15">
        <f t="shared" si="5"/>
        <v>0</v>
      </c>
      <c r="O26" s="15">
        <f t="shared" si="5"/>
        <v>25027813.824000005</v>
      </c>
      <c r="P26" s="15">
        <f t="shared" si="5"/>
        <v>0</v>
      </c>
      <c r="Q26" s="15">
        <f>SUM(Q27,Q28,Q29)</f>
        <v>0</v>
      </c>
      <c r="R26" s="15">
        <f>SUM(R27,R28,R29)</f>
        <v>2582805.5870000003</v>
      </c>
      <c r="S26" s="15">
        <f>SUM(S27,S28,S29)</f>
        <v>0</v>
      </c>
      <c r="T26" s="15">
        <f>SUM(T27,T28,T29)</f>
        <v>0</v>
      </c>
      <c r="U26" s="63">
        <f>SUM(U27,U28,U29)</f>
        <v>228275694.28200004</v>
      </c>
      <c r="V26" s="2"/>
      <c r="W26" s="5">
        <f t="shared" si="1"/>
        <v>228275694.28200004</v>
      </c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9" customFormat="1" ht="22.5" customHeight="1">
      <c r="A27" s="33"/>
      <c r="B27" s="35" t="s">
        <v>20</v>
      </c>
      <c r="D27" s="32" t="s">
        <v>42</v>
      </c>
      <c r="F27" s="13"/>
      <c r="G27" s="13"/>
      <c r="H27" s="13"/>
      <c r="I27" s="13"/>
      <c r="J27" s="13">
        <v>495.849</v>
      </c>
      <c r="K27" s="13">
        <v>117.352</v>
      </c>
      <c r="L27" s="13"/>
      <c r="M27" s="13">
        <v>194291.804</v>
      </c>
      <c r="N27" s="13"/>
      <c r="O27" s="13"/>
      <c r="P27" s="13"/>
      <c r="Q27" s="13"/>
      <c r="R27" s="13">
        <v>783989.681</v>
      </c>
      <c r="S27" s="13"/>
      <c r="T27" s="13"/>
      <c r="U27" s="13">
        <f>SUM(F27:T27)</f>
        <v>978894.686</v>
      </c>
      <c r="V27" s="34"/>
      <c r="W27" s="5">
        <f t="shared" si="1"/>
        <v>978894.686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39</v>
      </c>
      <c r="D28" s="32" t="s">
        <v>43</v>
      </c>
      <c r="F28" s="13"/>
      <c r="G28" s="13"/>
      <c r="H28" s="13"/>
      <c r="I28" s="13">
        <v>906816.276</v>
      </c>
      <c r="J28" s="13">
        <v>45109785.521000005</v>
      </c>
      <c r="K28" s="13">
        <v>133787328.99600004</v>
      </c>
      <c r="L28" s="13">
        <v>5647882.2639999995</v>
      </c>
      <c r="M28" s="13">
        <v>15018356.809000006</v>
      </c>
      <c r="N28" s="13"/>
      <c r="O28" s="13">
        <v>25027813.824000005</v>
      </c>
      <c r="P28" s="13"/>
      <c r="Q28" s="13">
        <v>0</v>
      </c>
      <c r="R28" s="13">
        <v>1798815.9060000004</v>
      </c>
      <c r="S28" s="13"/>
      <c r="T28" s="13"/>
      <c r="U28" s="13">
        <f>SUM(F28:T28)</f>
        <v>227296799.59600005</v>
      </c>
      <c r="V28" s="34"/>
      <c r="W28" s="5">
        <f t="shared" si="1"/>
        <v>227296799.59600005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5" t="s">
        <v>31</v>
      </c>
      <c r="D29" s="32" t="s">
        <v>101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34"/>
      <c r="W29" s="5">
        <f t="shared" si="1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9"/>
      <c r="C30" s="40"/>
      <c r="D30" s="4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f>SUM(F30:T30)</f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6:34" ht="25.5" customHeight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>+S9-S14</f>
        <v>0</v>
      </c>
      <c r="T32" s="11">
        <f>+T9-T14</f>
        <v>0</v>
      </c>
      <c r="U32" s="4">
        <f>+U9-U14</f>
        <v>-8381819.195000023</v>
      </c>
      <c r="V32" s="4">
        <f>+V9-V14</f>
        <v>0</v>
      </c>
      <c r="W32" s="4" t="e">
        <f>+W9-W14</f>
        <v>#REF!</v>
      </c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4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L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13" sqref="Y1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2"/>
      <c r="F2" s="43"/>
      <c r="G2" s="43"/>
      <c r="H2" s="43"/>
      <c r="I2" s="43"/>
      <c r="J2" s="43"/>
      <c r="K2" s="43" t="s">
        <v>118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87" t="s">
        <v>102</v>
      </c>
      <c r="L3" s="87"/>
      <c r="M3" s="87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1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75" customHeight="1">
      <c r="A9" s="51"/>
      <c r="B9" s="52" t="s">
        <v>0</v>
      </c>
      <c r="C9" s="53"/>
      <c r="D9" s="54" t="s">
        <v>1</v>
      </c>
      <c r="E9" s="55"/>
      <c r="F9" s="56">
        <f aca="true" t="shared" si="0" ref="F9:T9">SUM(F11,F12,F13,F14,F19,F20,F21,F22,F23,F24,F10)</f>
        <v>5323854910</v>
      </c>
      <c r="G9" s="56">
        <f t="shared" si="0"/>
        <v>2398471604</v>
      </c>
      <c r="H9" s="56">
        <f t="shared" si="0"/>
        <v>6455998350</v>
      </c>
      <c r="I9" s="56">
        <f t="shared" si="0"/>
        <v>12807178232</v>
      </c>
      <c r="J9" s="56">
        <f t="shared" si="0"/>
        <v>77711290688</v>
      </c>
      <c r="K9" s="56">
        <f t="shared" si="0"/>
        <v>694459220079</v>
      </c>
      <c r="L9" s="56">
        <f t="shared" si="0"/>
        <v>53136958392</v>
      </c>
      <c r="M9" s="56">
        <f t="shared" si="0"/>
        <v>61172799911</v>
      </c>
      <c r="N9" s="56">
        <f t="shared" si="0"/>
        <v>-14327938205</v>
      </c>
      <c r="O9" s="56">
        <f t="shared" si="0"/>
        <v>78533100440</v>
      </c>
      <c r="P9" s="56">
        <f t="shared" si="0"/>
        <v>16184138990</v>
      </c>
      <c r="Q9" s="56">
        <f>SUM(Q11,Q12,Q13,Q14,Q19,Q20,Q21,Q22,Q23,Q24,Q10)</f>
        <v>582825598063</v>
      </c>
      <c r="R9" s="56">
        <f t="shared" si="0"/>
        <v>14121097161</v>
      </c>
      <c r="S9" s="56">
        <f t="shared" si="0"/>
        <v>1657524000</v>
      </c>
      <c r="T9" s="56">
        <f t="shared" si="0"/>
        <v>8986488000</v>
      </c>
      <c r="U9" s="56">
        <f>SUM(U11,U12,U13,U14,U19,U20,U21,U22,U24,U10,U23)</f>
        <v>1601445780615</v>
      </c>
      <c r="V9" s="57"/>
      <c r="W9" s="68">
        <f>SUM(W11,W10,W12,W13,W14,W19,W20,W21,W22,W24,W23)</f>
        <v>1590801768615</v>
      </c>
      <c r="X9" s="58"/>
      <c r="Y9" s="58">
        <f>+U9-T9-S9</f>
        <v>1590801768615</v>
      </c>
      <c r="Z9" s="58"/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>
      <c r="A10" s="33"/>
      <c r="B10" s="31" t="s">
        <v>37</v>
      </c>
      <c r="D10" s="32" t="s">
        <v>14</v>
      </c>
      <c r="F10" s="13"/>
      <c r="G10" s="13"/>
      <c r="H10" s="13"/>
      <c r="I10" s="13">
        <v>120000000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575147000</v>
      </c>
      <c r="V10" s="34"/>
      <c r="W10" s="5">
        <f>+U10-T10-S10</f>
        <v>120000000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21</v>
      </c>
      <c r="D11" s="32" t="s">
        <v>22</v>
      </c>
      <c r="F11" s="13">
        <v>1203120</v>
      </c>
      <c r="G11" s="13">
        <v>577917</v>
      </c>
      <c r="H11" s="13">
        <v>6503382</v>
      </c>
      <c r="I11" s="13">
        <v>17460062</v>
      </c>
      <c r="J11" s="13">
        <v>9784115</v>
      </c>
      <c r="K11" s="13">
        <v>99258055</v>
      </c>
      <c r="L11" s="13">
        <v>5498695</v>
      </c>
      <c r="M11" s="13">
        <v>4495786</v>
      </c>
      <c r="N11" s="13">
        <v>1726531</v>
      </c>
      <c r="O11" s="13">
        <v>1053247</v>
      </c>
      <c r="P11" s="13">
        <v>12618070</v>
      </c>
      <c r="Q11" s="13"/>
      <c r="R11" s="13">
        <v>3308292</v>
      </c>
      <c r="S11" s="13">
        <v>1909000</v>
      </c>
      <c r="T11" s="13"/>
      <c r="U11" s="13">
        <f>SUM(F11:T11)</f>
        <v>165396272</v>
      </c>
      <c r="V11" s="34"/>
      <c r="W11" s="67">
        <f>+U11-T11-S11</f>
        <v>163487272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23</v>
      </c>
      <c r="D12" s="32" t="s">
        <v>24</v>
      </c>
      <c r="F12" s="13"/>
      <c r="G12" s="13"/>
      <c r="H12" s="13"/>
      <c r="I12" s="13">
        <v>110000</v>
      </c>
      <c r="J12" s="13">
        <v>437936771</v>
      </c>
      <c r="K12" s="13">
        <v>6999170788</v>
      </c>
      <c r="L12" s="13">
        <v>0</v>
      </c>
      <c r="M12" s="13"/>
      <c r="N12" s="13"/>
      <c r="O12" s="13"/>
      <c r="P12" s="13"/>
      <c r="Q12" s="13">
        <v>19492973719</v>
      </c>
      <c r="R12" s="13"/>
      <c r="S12" s="13">
        <v>204478000</v>
      </c>
      <c r="T12" s="13"/>
      <c r="U12" s="13">
        <f>SUM(F12:T12)</f>
        <v>27134669278</v>
      </c>
      <c r="V12" s="34"/>
      <c r="W12" s="67">
        <f>+U12-T12-S12</f>
        <v>26930191278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 t="s">
        <v>25</v>
      </c>
      <c r="D13" s="32" t="s">
        <v>26</v>
      </c>
      <c r="F13" s="13">
        <v>244398595</v>
      </c>
      <c r="G13" s="13">
        <v>109336236</v>
      </c>
      <c r="H13" s="13">
        <v>252534922</v>
      </c>
      <c r="I13" s="13">
        <v>344985480</v>
      </c>
      <c r="J13" s="13">
        <v>766867984</v>
      </c>
      <c r="K13" s="13">
        <v>6445850841</v>
      </c>
      <c r="L13" s="13">
        <v>436726590</v>
      </c>
      <c r="M13" s="13">
        <v>264694362</v>
      </c>
      <c r="N13" s="13">
        <v>108647614</v>
      </c>
      <c r="O13" s="13">
        <v>324778183</v>
      </c>
      <c r="P13" s="13">
        <v>686067132</v>
      </c>
      <c r="Q13" s="13">
        <v>43315703215</v>
      </c>
      <c r="R13" s="13">
        <v>388282700</v>
      </c>
      <c r="S13" s="13">
        <v>28404000</v>
      </c>
      <c r="T13" s="13">
        <v>132919000</v>
      </c>
      <c r="U13" s="13">
        <f>SUM(F13:T13)</f>
        <v>53850196854</v>
      </c>
      <c r="V13" s="34"/>
      <c r="W13" s="67">
        <f aca="true" t="shared" si="1" ref="W13:W49">+U13-T13-S13</f>
        <v>53688873854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>
      <c r="A14" s="33"/>
      <c r="B14" s="31" t="s">
        <v>44</v>
      </c>
      <c r="D14" s="32" t="s">
        <v>2</v>
      </c>
      <c r="F14" s="13">
        <f aca="true" t="shared" si="2" ref="F14:R14">SUM(F15,F18)</f>
        <v>4776495000</v>
      </c>
      <c r="G14" s="13">
        <f t="shared" si="2"/>
        <v>2339750000</v>
      </c>
      <c r="H14" s="13">
        <f t="shared" si="2"/>
        <v>6515060000</v>
      </c>
      <c r="I14" s="13">
        <f t="shared" si="2"/>
        <v>9476489000</v>
      </c>
      <c r="J14" s="13">
        <f t="shared" si="2"/>
        <v>74790860000</v>
      </c>
      <c r="K14" s="13">
        <f>SUM(K15,K18)</f>
        <v>618847626000</v>
      </c>
      <c r="L14" s="13">
        <f t="shared" si="2"/>
        <v>54258107000</v>
      </c>
      <c r="M14" s="13">
        <f t="shared" si="2"/>
        <v>56639116000</v>
      </c>
      <c r="N14" s="13">
        <f t="shared" si="2"/>
        <v>2243999000</v>
      </c>
      <c r="O14" s="13">
        <f>SUM(O15,O18)</f>
        <v>85965745000</v>
      </c>
      <c r="P14" s="13">
        <f>SUM(P15,P18)</f>
        <v>14768187632</v>
      </c>
      <c r="Q14" s="13">
        <f>SUM(Q15,Q18)</f>
        <v>186028425000</v>
      </c>
      <c r="R14" s="13">
        <f t="shared" si="2"/>
        <v>16224950000</v>
      </c>
      <c r="S14" s="13">
        <f>SUM(S15,S18)</f>
        <v>755260000</v>
      </c>
      <c r="T14" s="13">
        <f>SUM(T15,T18)</f>
        <v>8853569000</v>
      </c>
      <c r="U14" s="13">
        <f>SUM(U15,U18)</f>
        <v>1142483638632</v>
      </c>
      <c r="V14" s="34"/>
      <c r="W14" s="5">
        <f>+U14-T14-S14</f>
        <v>1132874809632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20</v>
      </c>
      <c r="D15" s="32" t="s">
        <v>45</v>
      </c>
      <c r="F15" s="13">
        <f aca="true" t="shared" si="3" ref="F15:R15">SUM(F16:F17)</f>
        <v>4776495000</v>
      </c>
      <c r="G15" s="13">
        <f t="shared" si="3"/>
        <v>2339750000</v>
      </c>
      <c r="H15" s="13">
        <f t="shared" si="3"/>
        <v>6515060000</v>
      </c>
      <c r="I15" s="13">
        <f t="shared" si="3"/>
        <v>9476489000</v>
      </c>
      <c r="J15" s="13">
        <f t="shared" si="3"/>
        <v>74790860000</v>
      </c>
      <c r="K15" s="13">
        <f>SUM(K16:K17)</f>
        <v>618847626000</v>
      </c>
      <c r="L15" s="13">
        <f t="shared" si="3"/>
        <v>54258107000</v>
      </c>
      <c r="M15" s="13">
        <f t="shared" si="3"/>
        <v>56639116000</v>
      </c>
      <c r="N15" s="13">
        <f t="shared" si="3"/>
        <v>2243999000</v>
      </c>
      <c r="O15" s="13">
        <f t="shared" si="3"/>
        <v>85965745000</v>
      </c>
      <c r="P15" s="13">
        <f t="shared" si="3"/>
        <v>14446313000</v>
      </c>
      <c r="Q15" s="13">
        <f>SUM(Q16:Q17)</f>
        <v>186028425000</v>
      </c>
      <c r="R15" s="13">
        <f t="shared" si="3"/>
        <v>16224950000</v>
      </c>
      <c r="S15" s="13">
        <f>SUM(S16:S17)</f>
        <v>755260000</v>
      </c>
      <c r="T15" s="13">
        <f>SUM(T16:T17)</f>
        <v>8853569000</v>
      </c>
      <c r="U15" s="13">
        <f>SUM(U16:U17)</f>
        <v>1142161764000</v>
      </c>
      <c r="V15" s="34"/>
      <c r="W15" s="5">
        <f t="shared" si="1"/>
        <v>1132552935000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/>
      <c r="D16" s="32" t="s">
        <v>3</v>
      </c>
      <c r="F16" s="13">
        <v>4677011000</v>
      </c>
      <c r="G16" s="13">
        <v>2270525000</v>
      </c>
      <c r="H16" s="13">
        <v>6345000000</v>
      </c>
      <c r="I16" s="13">
        <v>8180000000</v>
      </c>
      <c r="J16" s="13">
        <v>11450000000</v>
      </c>
      <c r="K16" s="13">
        <v>80908419000</v>
      </c>
      <c r="L16" s="13">
        <v>5902280000</v>
      </c>
      <c r="M16" s="13">
        <v>4410000000</v>
      </c>
      <c r="N16" s="13">
        <v>1946581000</v>
      </c>
      <c r="O16" s="13">
        <v>4669581000</v>
      </c>
      <c r="P16" s="13">
        <v>11776269000</v>
      </c>
      <c r="Q16" s="13">
        <v>8664419000</v>
      </c>
      <c r="R16" s="13">
        <v>10560000000</v>
      </c>
      <c r="S16" s="13">
        <v>642000000</v>
      </c>
      <c r="T16" s="13">
        <v>5880217000</v>
      </c>
      <c r="U16" s="13">
        <f aca="true" t="shared" si="4" ref="U16:U24">SUM(F16:T16)</f>
        <v>168282302000</v>
      </c>
      <c r="V16" s="34"/>
      <c r="W16" s="67">
        <f t="shared" si="1"/>
        <v>161760085000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>
      <c r="A17" s="33"/>
      <c r="B17" s="31"/>
      <c r="D17" s="32" t="s">
        <v>48</v>
      </c>
      <c r="F17" s="13">
        <v>99484000</v>
      </c>
      <c r="G17" s="13">
        <v>69225000</v>
      </c>
      <c r="H17" s="13">
        <v>170060000</v>
      </c>
      <c r="I17" s="13">
        <v>1296489000</v>
      </c>
      <c r="J17" s="13">
        <v>63340860000</v>
      </c>
      <c r="K17" s="13">
        <v>537939207000</v>
      </c>
      <c r="L17" s="13">
        <v>48355827000</v>
      </c>
      <c r="M17" s="13">
        <v>52229116000</v>
      </c>
      <c r="N17" s="13">
        <v>297418000</v>
      </c>
      <c r="O17" s="13">
        <v>81296164000</v>
      </c>
      <c r="P17" s="13">
        <v>2670044000</v>
      </c>
      <c r="Q17" s="13">
        <v>177364006000</v>
      </c>
      <c r="R17" s="13">
        <v>5664950000</v>
      </c>
      <c r="S17" s="13">
        <v>113260000</v>
      </c>
      <c r="T17" s="13">
        <v>2973352000</v>
      </c>
      <c r="U17" s="13">
        <f t="shared" si="4"/>
        <v>973879462000</v>
      </c>
      <c r="V17" s="34"/>
      <c r="W17" s="67">
        <f t="shared" si="1"/>
        <v>970792850000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321874632</v>
      </c>
      <c r="Q18" s="13"/>
      <c r="R18" s="13"/>
      <c r="S18" s="13"/>
      <c r="T18" s="13"/>
      <c r="U18" s="13">
        <f t="shared" si="4"/>
        <v>321874632</v>
      </c>
      <c r="V18" s="34"/>
      <c r="W18" s="67">
        <f t="shared" si="1"/>
        <v>321874632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1" t="s">
        <v>72</v>
      </c>
      <c r="D21" s="32" t="s">
        <v>29</v>
      </c>
      <c r="F21" s="13">
        <v>106316827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3738918562</v>
      </c>
      <c r="L21" s="13">
        <v>397028689</v>
      </c>
      <c r="M21" s="13">
        <v>130896765</v>
      </c>
      <c r="N21" s="13">
        <v>61978959</v>
      </c>
      <c r="O21" s="13">
        <v>98011555</v>
      </c>
      <c r="P21" s="13">
        <v>253489132</v>
      </c>
      <c r="Q21" s="13">
        <v>19337480</v>
      </c>
      <c r="R21" s="13">
        <v>174909427</v>
      </c>
      <c r="S21" s="13">
        <v>58440000</v>
      </c>
      <c r="T21" s="13"/>
      <c r="U21" s="13">
        <f t="shared" si="4"/>
        <v>5580494790</v>
      </c>
      <c r="V21" s="34"/>
      <c r="W21" s="67">
        <f t="shared" si="1"/>
        <v>5522054790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4421950147</v>
      </c>
      <c r="O22" s="13"/>
      <c r="P22" s="13"/>
      <c r="Q22" s="13">
        <v>335552064964</v>
      </c>
      <c r="R22" s="13"/>
      <c r="S22" s="13"/>
      <c r="T22" s="13"/>
      <c r="U22" s="13">
        <f t="shared" si="4"/>
        <v>341494015111</v>
      </c>
      <c r="V22" s="34"/>
      <c r="W22" s="67">
        <f t="shared" si="1"/>
        <v>341494015111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1" t="s">
        <v>74</v>
      </c>
      <c r="D24" s="32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4"/>
      <c r="W24" s="67">
        <f t="shared" si="1"/>
        <v>30008336678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75" customHeight="1">
      <c r="A25" s="51"/>
      <c r="B25" s="60"/>
      <c r="C25" s="53"/>
      <c r="D25" s="54" t="s">
        <v>6</v>
      </c>
      <c r="E25" s="55"/>
      <c r="F25" s="69">
        <f>SUM(F26,F27,F28,F29,F30,F31,F32,F41,F42,F46,F47,F48,F49)</f>
        <v>5158639353</v>
      </c>
      <c r="G25" s="69">
        <f aca="true" t="shared" si="5" ref="G25:T25">SUM(G26,G27,G28,G29,G30,G31,G32,G41,G42,G46,G47,G48,G49)</f>
        <v>2478751202</v>
      </c>
      <c r="H25" s="69">
        <f t="shared" si="5"/>
        <v>6598050998</v>
      </c>
      <c r="I25" s="69">
        <f t="shared" si="5"/>
        <v>14430155699</v>
      </c>
      <c r="J25" s="69">
        <f t="shared" si="5"/>
        <v>111054479410</v>
      </c>
      <c r="K25" s="69">
        <f t="shared" si="5"/>
        <v>824696352075</v>
      </c>
      <c r="L25" s="69">
        <f t="shared" si="5"/>
        <v>60559692087</v>
      </c>
      <c r="M25" s="69">
        <f t="shared" si="5"/>
        <v>63862640963</v>
      </c>
      <c r="N25" s="69">
        <f t="shared" si="5"/>
        <v>3976396434</v>
      </c>
      <c r="O25" s="69">
        <f t="shared" si="5"/>
        <v>111544937894</v>
      </c>
      <c r="P25" s="69">
        <f t="shared" si="5"/>
        <v>16425491617</v>
      </c>
      <c r="Q25" s="69">
        <f t="shared" si="5"/>
        <v>567527536956</v>
      </c>
      <c r="R25" s="69">
        <f t="shared" si="5"/>
        <v>16928354648</v>
      </c>
      <c r="S25" s="56">
        <f t="shared" si="5"/>
        <v>1424102000</v>
      </c>
      <c r="T25" s="56">
        <f t="shared" si="5"/>
        <v>8730510000</v>
      </c>
      <c r="U25" s="56">
        <f>SUM(U26,U27,U28,U29,U30,U31,U32,U41,U42,U46,U47,U48,U49)</f>
        <v>1815396091336</v>
      </c>
      <c r="V25" s="58"/>
      <c r="W25" s="68">
        <f>SUM(W26,W27,W28,W29,W30,W31,W32,W41,W42,W46,W47,W48,W49)</f>
        <v>1805241479336</v>
      </c>
      <c r="X25" s="58"/>
      <c r="Y25" s="58">
        <f>+U25-T25-S25</f>
        <v>1805241479336</v>
      </c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>
      <c r="A26" s="33"/>
      <c r="B26" s="31" t="s">
        <v>7</v>
      </c>
      <c r="D26" s="32" t="s">
        <v>8</v>
      </c>
      <c r="F26" s="13">
        <v>4539182724</v>
      </c>
      <c r="G26" s="13">
        <v>2177171282</v>
      </c>
      <c r="H26" s="13">
        <v>5991211896</v>
      </c>
      <c r="I26" s="13">
        <v>8141069397</v>
      </c>
      <c r="J26" s="13">
        <v>12039631578</v>
      </c>
      <c r="K26" s="13">
        <v>80463919814</v>
      </c>
      <c r="L26" s="13">
        <v>5863861728</v>
      </c>
      <c r="M26" s="13">
        <v>4406807331</v>
      </c>
      <c r="N26" s="13">
        <v>3424451088</v>
      </c>
      <c r="O26" s="13">
        <v>3921288205</v>
      </c>
      <c r="P26" s="13">
        <v>12199340467</v>
      </c>
      <c r="Q26" s="13">
        <v>8944350710</v>
      </c>
      <c r="R26" s="13">
        <v>10875246606</v>
      </c>
      <c r="S26" s="13">
        <v>1248729000</v>
      </c>
      <c r="T26" s="13">
        <v>5704102000</v>
      </c>
      <c r="U26" s="13">
        <f aca="true" t="shared" si="6" ref="U26:U31">SUM(F26:T26)</f>
        <v>169940363826</v>
      </c>
      <c r="V26" s="34"/>
      <c r="W26" s="67">
        <f t="shared" si="1"/>
        <v>162987532826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1" t="s">
        <v>9</v>
      </c>
      <c r="D27" s="32" t="s">
        <v>10</v>
      </c>
      <c r="F27" s="13">
        <v>149101844</v>
      </c>
      <c r="G27" s="13">
        <v>98084944</v>
      </c>
      <c r="H27" s="13">
        <v>244487119</v>
      </c>
      <c r="I27" s="13">
        <v>366131839</v>
      </c>
      <c r="J27" s="13">
        <v>744872080</v>
      </c>
      <c r="K27" s="13">
        <v>4952585871</v>
      </c>
      <c r="L27" s="13">
        <v>320216500</v>
      </c>
      <c r="M27" s="13">
        <v>191051757</v>
      </c>
      <c r="N27" s="13">
        <v>136249923</v>
      </c>
      <c r="O27" s="13">
        <v>436752460</v>
      </c>
      <c r="P27" s="13">
        <v>2653699801</v>
      </c>
      <c r="Q27" s="13">
        <v>610325720</v>
      </c>
      <c r="R27" s="13">
        <v>620384749</v>
      </c>
      <c r="S27" s="13">
        <v>90472000</v>
      </c>
      <c r="T27" s="13">
        <v>1934192000</v>
      </c>
      <c r="U27" s="13">
        <f t="shared" si="6"/>
        <v>13548608607</v>
      </c>
      <c r="V27" s="34"/>
      <c r="W27" s="67">
        <f t="shared" si="1"/>
        <v>11523944607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1" t="s">
        <v>11</v>
      </c>
      <c r="D28" s="32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2637713928</v>
      </c>
      <c r="L28" s="13">
        <v>86761651</v>
      </c>
      <c r="M28" s="13">
        <v>33836314</v>
      </c>
      <c r="N28" s="13">
        <v>172462203</v>
      </c>
      <c r="O28" s="13"/>
      <c r="P28" s="13">
        <v>394038032</v>
      </c>
      <c r="Q28" s="13">
        <v>27138859</v>
      </c>
      <c r="R28" s="13">
        <v>306414755</v>
      </c>
      <c r="S28" s="13"/>
      <c r="T28" s="13"/>
      <c r="U28" s="13">
        <f t="shared" si="6"/>
        <v>4585512913</v>
      </c>
      <c r="V28" s="34"/>
      <c r="W28" s="67">
        <f t="shared" si="1"/>
        <v>4585512913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1" t="s">
        <v>12</v>
      </c>
      <c r="D29" s="32" t="s">
        <v>14</v>
      </c>
      <c r="F29" s="13">
        <v>78964922</v>
      </c>
      <c r="G29" s="13"/>
      <c r="H29" s="13"/>
      <c r="I29" s="13"/>
      <c r="J29" s="13"/>
      <c r="K29" s="13">
        <v>891661204</v>
      </c>
      <c r="L29" s="13"/>
      <c r="M29" s="13"/>
      <c r="N29" s="13"/>
      <c r="O29" s="13"/>
      <c r="P29" s="13"/>
      <c r="Q29" s="13">
        <v>427030418</v>
      </c>
      <c r="R29" s="13">
        <v>138465000</v>
      </c>
      <c r="S29" s="13"/>
      <c r="T29" s="13"/>
      <c r="U29" s="13">
        <f t="shared" si="6"/>
        <v>1536121544</v>
      </c>
      <c r="V29" s="34"/>
      <c r="W29" s="67">
        <f t="shared" si="1"/>
        <v>1536121544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1" t="s">
        <v>13</v>
      </c>
      <c r="D30" s="32" t="s">
        <v>30</v>
      </c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3"/>
      <c r="P30" s="13"/>
      <c r="Q30" s="13"/>
      <c r="R30" s="13"/>
      <c r="S30" s="13"/>
      <c r="T30" s="13"/>
      <c r="U30" s="13">
        <f t="shared" si="6"/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>
      <c r="A31" s="33"/>
      <c r="B31" s="31" t="s">
        <v>75</v>
      </c>
      <c r="D31" s="32" t="s">
        <v>67</v>
      </c>
      <c r="F31" s="13"/>
      <c r="G31" s="13"/>
      <c r="H31" s="13"/>
      <c r="I31" s="13">
        <v>93229554</v>
      </c>
      <c r="J31" s="13">
        <v>982049770</v>
      </c>
      <c r="K31" s="13">
        <v>375986240</v>
      </c>
      <c r="L31" s="13"/>
      <c r="M31" s="13"/>
      <c r="N31" s="13"/>
      <c r="O31" s="13"/>
      <c r="P31" s="13"/>
      <c r="Q31" s="13">
        <v>2147600934</v>
      </c>
      <c r="R31" s="13"/>
      <c r="S31" s="13"/>
      <c r="T31" s="13"/>
      <c r="U31" s="13">
        <f t="shared" si="6"/>
        <v>3598866498</v>
      </c>
      <c r="V31" s="34"/>
      <c r="W31" s="67">
        <f t="shared" si="1"/>
        <v>3598866498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>
      <c r="A32" s="33"/>
      <c r="B32" s="31" t="s">
        <v>76</v>
      </c>
      <c r="C32" s="19"/>
      <c r="D32" s="38" t="s">
        <v>68</v>
      </c>
      <c r="E32" s="19"/>
      <c r="F32" s="13">
        <f aca="true" t="shared" si="7" ref="F32:R32">SUM(F33:F39)</f>
        <v>28277707</v>
      </c>
      <c r="G32" s="13">
        <f t="shared" si="7"/>
        <v>42999</v>
      </c>
      <c r="H32" s="13">
        <f t="shared" si="7"/>
        <v>85156836</v>
      </c>
      <c r="I32" s="13">
        <f t="shared" si="7"/>
        <v>0</v>
      </c>
      <c r="J32" s="13">
        <f t="shared" si="7"/>
        <v>26582513</v>
      </c>
      <c r="K32" s="13">
        <f t="shared" si="7"/>
        <v>2386507560</v>
      </c>
      <c r="L32" s="13">
        <f t="shared" si="7"/>
        <v>444855042</v>
      </c>
      <c r="M32" s="13">
        <f>SUM(M33:M40)</f>
        <v>16452591</v>
      </c>
      <c r="N32" s="13">
        <f t="shared" si="7"/>
        <v>1376055</v>
      </c>
      <c r="O32" s="13">
        <f>SUM(O33:O39)</f>
        <v>61121905</v>
      </c>
      <c r="P32" s="13">
        <f t="shared" si="7"/>
        <v>314962378</v>
      </c>
      <c r="Q32" s="13">
        <f>SUM(Q33:Q39)</f>
        <v>10227038</v>
      </c>
      <c r="R32" s="13">
        <f t="shared" si="7"/>
        <v>88383441</v>
      </c>
      <c r="S32" s="13">
        <f>SUM(S33:S39)</f>
        <v>39674000</v>
      </c>
      <c r="T32" s="13">
        <f>SUM(T33:T39)</f>
        <v>40123000</v>
      </c>
      <c r="U32" s="13">
        <f>SUM(U33:U40)</f>
        <v>3543743065</v>
      </c>
      <c r="V32" s="7"/>
      <c r="W32" s="5">
        <f t="shared" si="1"/>
        <v>3463946065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1521771</v>
      </c>
      <c r="V33" s="34"/>
      <c r="W33" s="5">
        <f t="shared" si="1"/>
        <v>1521771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>
      <c r="A34" s="33"/>
      <c r="B34" s="35" t="s">
        <v>39</v>
      </c>
      <c r="D34" s="32" t="s">
        <v>98</v>
      </c>
      <c r="F34" s="13"/>
      <c r="G34" s="13"/>
      <c r="H34" s="13"/>
      <c r="I34" s="13"/>
      <c r="J34" s="13"/>
      <c r="K34" s="1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>
      <c r="A35" s="33"/>
      <c r="B35" s="35" t="s">
        <v>31</v>
      </c>
      <c r="D35" s="32" t="s">
        <v>33</v>
      </c>
      <c r="F35" s="13"/>
      <c r="G35" s="13"/>
      <c r="H35" s="13"/>
      <c r="I35" s="13"/>
      <c r="J35" s="13"/>
      <c r="K35" s="13">
        <v>36556800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8"/>
        <v>494631232</v>
      </c>
      <c r="V35" s="34"/>
      <c r="W35" s="67">
        <f t="shared" si="1"/>
        <v>494631232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>
      <c r="A36" s="33"/>
      <c r="B36" s="35" t="s">
        <v>32</v>
      </c>
      <c r="D36" s="32" t="s">
        <v>34</v>
      </c>
      <c r="F36" s="13"/>
      <c r="G36" s="13"/>
      <c r="H36" s="13"/>
      <c r="I36" s="13"/>
      <c r="J36" s="13"/>
      <c r="K36" s="13">
        <v>5005801</v>
      </c>
      <c r="L36" s="13"/>
      <c r="M36" s="13"/>
      <c r="N36" s="13"/>
      <c r="O36" s="13">
        <v>26199218</v>
      </c>
      <c r="P36" s="13"/>
      <c r="Q36" s="13"/>
      <c r="R36" s="13"/>
      <c r="S36" s="13">
        <v>1171000</v>
      </c>
      <c r="T36" s="13"/>
      <c r="U36" s="13">
        <f t="shared" si="8"/>
        <v>32376019</v>
      </c>
      <c r="V36" s="34"/>
      <c r="W36" s="67">
        <f t="shared" si="1"/>
        <v>31205019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>
      <c r="A37" s="33"/>
      <c r="B37" s="35" t="s">
        <v>37</v>
      </c>
      <c r="D37" s="32" t="s">
        <v>47</v>
      </c>
      <c r="F37" s="13"/>
      <c r="G37" s="13"/>
      <c r="H37" s="13">
        <v>3543426</v>
      </c>
      <c r="I37" s="13"/>
      <c r="J37" s="13"/>
      <c r="K37" s="13">
        <v>2118487086</v>
      </c>
      <c r="L37" s="13"/>
      <c r="M37" s="13">
        <v>16452591</v>
      </c>
      <c r="N37" s="13"/>
      <c r="O37" s="13"/>
      <c r="P37" s="13">
        <v>57893057</v>
      </c>
      <c r="Q37" s="13"/>
      <c r="R37" s="13"/>
      <c r="S37" s="13">
        <v>27325000</v>
      </c>
      <c r="T37" s="13"/>
      <c r="U37" s="13">
        <f t="shared" si="8"/>
        <v>2223701160</v>
      </c>
      <c r="V37" s="34"/>
      <c r="W37" s="67">
        <f t="shared" si="1"/>
        <v>2196376160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>
      <c r="A38" s="33"/>
      <c r="B38" s="35" t="s">
        <v>21</v>
      </c>
      <c r="D38" s="32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26582513</v>
      </c>
      <c r="K38" s="13">
        <v>69417007</v>
      </c>
      <c r="L38" s="13">
        <v>0</v>
      </c>
      <c r="M38" s="13">
        <v>0</v>
      </c>
      <c r="N38" s="13">
        <v>1376055</v>
      </c>
      <c r="O38" s="13">
        <v>34922687</v>
      </c>
      <c r="P38" s="13">
        <v>6427905</v>
      </c>
      <c r="Q38" s="13">
        <v>4148492</v>
      </c>
      <c r="R38" s="13">
        <v>6348262</v>
      </c>
      <c r="S38" s="13">
        <v>6611000</v>
      </c>
      <c r="T38" s="13">
        <v>25375000</v>
      </c>
      <c r="U38" s="13">
        <f t="shared" si="8"/>
        <v>181208921</v>
      </c>
      <c r="V38" s="34"/>
      <c r="W38" s="67">
        <f t="shared" si="1"/>
        <v>149222921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>
      <c r="A39" s="33"/>
      <c r="B39" s="35" t="s">
        <v>23</v>
      </c>
      <c r="D39" s="32" t="s">
        <v>35</v>
      </c>
      <c r="F39" s="13">
        <v>28277707</v>
      </c>
      <c r="G39" s="13">
        <v>42999</v>
      </c>
      <c r="H39" s="13">
        <v>81613410</v>
      </c>
      <c r="I39" s="13">
        <v>0</v>
      </c>
      <c r="J39" s="13">
        <v>0</v>
      </c>
      <c r="K39" s="13">
        <v>155519095</v>
      </c>
      <c r="L39" s="13">
        <v>5216610</v>
      </c>
      <c r="M39" s="13">
        <v>0</v>
      </c>
      <c r="N39" s="13">
        <v>0</v>
      </c>
      <c r="O39" s="13">
        <v>0</v>
      </c>
      <c r="P39" s="13">
        <v>232205416</v>
      </c>
      <c r="Q39" s="13">
        <v>6078546</v>
      </c>
      <c r="R39" s="13">
        <v>82035179</v>
      </c>
      <c r="S39" s="13">
        <v>4567000</v>
      </c>
      <c r="T39" s="13">
        <v>14748000</v>
      </c>
      <c r="U39" s="13">
        <f t="shared" si="8"/>
        <v>610303962</v>
      </c>
      <c r="V39" s="34"/>
      <c r="W39" s="67">
        <f t="shared" si="1"/>
        <v>590988962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>
      <c r="A41" s="33"/>
      <c r="B41" s="39">
        <v>30</v>
      </c>
      <c r="C41" s="40"/>
      <c r="D41" s="41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3861743477</v>
      </c>
      <c r="J42" s="15">
        <f t="shared" si="9"/>
        <v>74898420773</v>
      </c>
      <c r="K42" s="15">
        <f t="shared" si="9"/>
        <v>653892258466</v>
      </c>
      <c r="L42" s="15">
        <f t="shared" si="9"/>
        <v>48413589536</v>
      </c>
      <c r="M42" s="15">
        <f t="shared" si="9"/>
        <v>48624247345</v>
      </c>
      <c r="N42" s="15">
        <f t="shared" si="9"/>
        <v>137285915</v>
      </c>
      <c r="O42" s="15">
        <f t="shared" si="9"/>
        <v>86850666285</v>
      </c>
      <c r="P42" s="15">
        <f t="shared" si="9"/>
        <v>0</v>
      </c>
      <c r="Q42" s="15">
        <f>SUM(Q43:Q45)</f>
        <v>237675014031</v>
      </c>
      <c r="R42" s="15">
        <f t="shared" si="9"/>
        <v>2961691790</v>
      </c>
      <c r="S42" s="15">
        <f t="shared" si="9"/>
        <v>0</v>
      </c>
      <c r="T42" s="15">
        <f t="shared" si="9"/>
        <v>0</v>
      </c>
      <c r="U42" s="61">
        <f t="shared" si="9"/>
        <v>1157314917618</v>
      </c>
      <c r="V42" s="2"/>
      <c r="W42" s="5">
        <f t="shared" si="1"/>
        <v>1157314917618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533233355</v>
      </c>
      <c r="J43" s="13">
        <v>213322234</v>
      </c>
      <c r="K43" s="13">
        <v>1353877055</v>
      </c>
      <c r="L43" s="13">
        <v>129526787</v>
      </c>
      <c r="M43" s="13">
        <v>913943770</v>
      </c>
      <c r="N43" s="13">
        <v>137285915</v>
      </c>
      <c r="O43" s="13"/>
      <c r="P43" s="13"/>
      <c r="Q43" s="13"/>
      <c r="R43" s="13">
        <v>856714112</v>
      </c>
      <c r="S43" s="13"/>
      <c r="T43" s="13"/>
      <c r="U43" s="13">
        <f aca="true" t="shared" si="10" ref="U43:U49">SUM(F43:T43)</f>
        <v>4137903228</v>
      </c>
      <c r="V43" s="34"/>
      <c r="W43" s="67">
        <f t="shared" si="1"/>
        <v>4137903228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>
      <c r="A44" s="33"/>
      <c r="B44" s="35" t="s">
        <v>39</v>
      </c>
      <c r="D44" s="32" t="s">
        <v>43</v>
      </c>
      <c r="F44" s="13"/>
      <c r="G44" s="13"/>
      <c r="H44" s="13"/>
      <c r="I44" s="13">
        <v>3328510122</v>
      </c>
      <c r="J44" s="13">
        <v>74685098539</v>
      </c>
      <c r="K44" s="13">
        <v>652538381411</v>
      </c>
      <c r="L44" s="13">
        <v>48284062749</v>
      </c>
      <c r="M44" s="13">
        <v>47710303575</v>
      </c>
      <c r="N44" s="13"/>
      <c r="O44" s="13">
        <v>86850666285</v>
      </c>
      <c r="P44" s="13"/>
      <c r="Q44" s="13">
        <v>237675014031</v>
      </c>
      <c r="R44" s="13">
        <v>2104977678</v>
      </c>
      <c r="S44" s="13"/>
      <c r="T44" s="13"/>
      <c r="U44" s="13">
        <f t="shared" si="10"/>
        <v>1153177014390</v>
      </c>
      <c r="V44" s="34"/>
      <c r="W44" s="67">
        <f t="shared" si="1"/>
        <v>1153177014390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294094644590</v>
      </c>
      <c r="R47" s="13"/>
      <c r="S47" s="13"/>
      <c r="T47" s="13"/>
      <c r="U47" s="13">
        <f>SUM(F47:T47)</f>
        <v>294094644590</v>
      </c>
      <c r="V47" s="34"/>
      <c r="W47" s="67">
        <f t="shared" si="1"/>
        <v>294094644590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>
      <c r="A48" s="33"/>
      <c r="B48" s="31" t="s">
        <v>78</v>
      </c>
      <c r="D48" s="32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863450939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0"/>
        <v>167233312675</v>
      </c>
      <c r="V48" s="34"/>
      <c r="W48" s="67">
        <f t="shared" si="1"/>
        <v>166135992675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>
      <c r="A49" s="33"/>
      <c r="B49" s="39" t="s">
        <v>79</v>
      </c>
      <c r="C49" s="40"/>
      <c r="D49" s="41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233422000</v>
      </c>
      <c r="T51" s="11">
        <f>+T9-T25</f>
        <v>255978000</v>
      </c>
      <c r="U51" s="4">
        <f>+U9-U25</f>
        <v>-213950310721</v>
      </c>
      <c r="V51" s="4">
        <f>+V9-V25</f>
        <v>0</v>
      </c>
      <c r="W51" s="4">
        <f>+W9-W25</f>
        <v>-214439710721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2021-11-09T12:30:29Z</cp:lastPrinted>
  <dcterms:created xsi:type="dcterms:W3CDTF">1998-06-30T14:14:38Z</dcterms:created>
  <dcterms:modified xsi:type="dcterms:W3CDTF">2021-11-09T12:30:41Z</dcterms:modified>
  <cp:category/>
  <cp:version/>
  <cp:contentType/>
  <cp:contentStatus/>
</cp:coreProperties>
</file>