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381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REGULAR'!$B$2:$U$49</definedName>
    <definedName name="_xlnm.Print_Area" localSheetId="0">'VIGENTE REGULAR'!$B$2:$U$49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<sst xmlns="http://schemas.openxmlformats.org/spreadsheetml/2006/main" count="341" uniqueCount="110">
  <si>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</si>
  <si>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</si>
  <si>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</si>
  <si>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</si>
  <si>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</si>
  <si>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</si>
  <si>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</si>
  <si>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</si>
  <si>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</si>
  <si>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</si>
  <si>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</si>
  <si>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</si>
  <si>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</si>
  <si>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</si>
  <si>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</si>
  <si>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</si>
  <si>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</si>
  <si>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</si>
  <si>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</si>
  <si>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</si>
  <si>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</si>
  <si>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</si>
  <si>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</si>
  <si>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</si>
  <si>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</si>
  <si>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</si>
  <si>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</si>
  <si>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</si>
  <si>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</si>
  <si>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</si>
  <si>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</si>
  <si>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</si>
  <si>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</si>
  <si>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</si>
  <si>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</si>
  <si>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</si>
  <si>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</si>
  <si>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</si>
  <si>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</si>
  <si>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</si>
  <si>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</si>
  <si>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</si>
  <si>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</si>
  <si>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</si>
  <si>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</si>
  <si>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</si>
  <si>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</si>
  <si>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</si>
  <si>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</si>
  <si>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</si>
  <si>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</si>
  <si>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</si>
  <si>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</si>
  <si>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</si>
  <si>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</si>
  <si>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</si>
  <si>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</si>
  <si>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</si>
  <si>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</si>
  <si>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</si>
  <si>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</si>
  <si>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</si>
  <si>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</si>
  <si>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</si>
  <si>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</si>
  <si>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</si>
  <si>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</si>
  <si>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</si>
  <si>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</si>
  <si>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</si>
  <si>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</si>
  <si>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</si>
  <si>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</si>
  <si>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</si>
  <si>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</si>
  <si>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</si>
  <si>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</si>
  <si>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</si>
  <si>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</si>
  <si>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</si>
  <si>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</si>
  <si>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</si>
  <si>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</si>
  <si>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</si>
  <si>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</si>
  <si>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</si>
  <si>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</si>
  <si>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</si>
  <si>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</si>
  <si>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</si>
  <si>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</si>
  <si>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</si>
  <si>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</si>
  <si>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</si>
  <si>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</si>
  <si>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</si>
  <si>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</si>
  <si>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</si>
  <si>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</si>
  <si>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</si>
  <si>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</si>
  <si>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</si>
  <si>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</si>
  <si>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</si>
  <si>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</si>
  <si>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</si>
  <si>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</si>
  <si>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AGOSTO</t>
  </si>
  <si>
    <t>PRESUPUESTO EJECUTADO MOP 2021 AL MES DE SEPTIEMBRE (FINANCIAMIENTO REGULAR)</t>
  </si>
  <si>
    <t>PRESUPUESTO VIGENTE MOP 2021 AL MES DE SEPTIEMBRE (FINANCIAMIENTO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</si>
</sst>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3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23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50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50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37" fontId="6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50" fillId="34" borderId="0" xfId="0" applyFont="1" applyFill="1" applyAlignment="1">
      <alignment horizontal="center"/>
    </xf>
    <xf numFmtId="164" fontId="27" fillId="0" borderId="0" xfId="0" applyFont="1" applyFill="1" applyAlignment="1" applyProtection="1">
      <alignment horizontal="left"/>
      <protection/>
    </xf>
    <xf numFmtId="164" fontId="27" fillId="0" borderId="0" xfId="0" applyFont="1" applyFill="1" applyAlignment="1">
      <alignment/>
    </xf>
    <xf numFmtId="164" fontId="27" fillId="0" borderId="0" xfId="0" applyFont="1" applyFill="1" applyAlignment="1">
      <alignment horizontal="center"/>
    </xf>
    <xf numFmtId="164" fontId="27" fillId="0" borderId="0" xfId="0" applyFont="1" applyAlignment="1">
      <alignment/>
    </xf>
    <xf numFmtId="37" fontId="27" fillId="0" borderId="0" xfId="0" applyNumberFormat="1" applyFont="1" applyFill="1" applyAlignment="1" applyProtection="1">
      <alignment horizontal="left"/>
      <protection/>
    </xf>
    <xf numFmtId="165" fontId="27" fillId="0" borderId="0" xfId="0" applyNumberFormat="1" applyFont="1" applyFill="1" applyAlignment="1" applyProtection="1">
      <alignment/>
      <protection/>
    </xf>
    <xf numFmtId="164" fontId="27" fillId="0" borderId="0" xfId="0" applyFont="1" applyFill="1" applyAlignment="1">
      <alignment/>
    </xf>
    <xf numFmtId="164" fontId="51" fillId="0" borderId="0" xfId="0" applyFont="1" applyFill="1" applyAlignment="1">
      <alignment/>
    </xf>
    <xf numFmtId="164" fontId="27" fillId="0" borderId="0" xfId="0" applyFont="1" applyAlignment="1">
      <alignment/>
    </xf>
    <xf numFmtId="164" fontId="29" fillId="0" borderId="0" xfId="0" applyFont="1" applyFill="1" applyAlignment="1">
      <alignment/>
    </xf>
    <xf numFmtId="41" fontId="27" fillId="0" borderId="0" xfId="66" applyFont="1" applyFill="1" applyAlignment="1">
      <alignment/>
    </xf>
    <xf numFmtId="164" fontId="27" fillId="0" borderId="0" xfId="0" applyFont="1" applyFill="1" applyBorder="1" applyAlignment="1">
      <alignment/>
    </xf>
    <xf numFmtId="164" fontId="27" fillId="0" borderId="13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 wrapText="1"/>
    </xf>
    <xf numFmtId="164" fontId="29" fillId="0" borderId="13" xfId="0" applyFont="1" applyFill="1" applyBorder="1" applyAlignment="1">
      <alignment horizontal="center"/>
    </xf>
    <xf numFmtId="37" fontId="27" fillId="0" borderId="11" xfId="0" applyNumberFormat="1" applyFont="1" applyFill="1" applyBorder="1" applyAlignment="1" applyProtection="1" quotePrefix="1">
      <alignment horizontal="center"/>
      <protection/>
    </xf>
    <xf numFmtId="37" fontId="29" fillId="0" borderId="11" xfId="0" applyNumberFormat="1" applyFont="1" applyFill="1" applyBorder="1" applyAlignment="1" applyProtection="1">
      <alignment horizontal="center"/>
      <protection/>
    </xf>
    <xf numFmtId="37" fontId="29" fillId="0" borderId="21" xfId="0" applyNumberFormat="1" applyFont="1" applyFill="1" applyBorder="1" applyAlignment="1" applyProtection="1">
      <alignment horizontal="left" vertical="center"/>
      <protection/>
    </xf>
    <xf numFmtId="164" fontId="29" fillId="0" borderId="22" xfId="0" applyFont="1" applyFill="1" applyBorder="1" applyAlignment="1">
      <alignment vertical="center"/>
    </xf>
    <xf numFmtId="37" fontId="29" fillId="0" borderId="23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>
      <alignment vertical="center"/>
    </xf>
    <xf numFmtId="3" fontId="29" fillId="0" borderId="24" xfId="0" applyNumberFormat="1" applyFont="1" applyFill="1" applyBorder="1" applyAlignment="1" applyProtection="1">
      <alignment vertical="center"/>
      <protection/>
    </xf>
    <xf numFmtId="37" fontId="27" fillId="0" borderId="14" xfId="0" applyNumberFormat="1" applyFont="1" applyFill="1" applyBorder="1" applyAlignment="1" applyProtection="1">
      <alignment vertical="center"/>
      <protection/>
    </xf>
    <xf numFmtId="37" fontId="27" fillId="0" borderId="23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Alignment="1" applyProtection="1">
      <alignment vertical="center"/>
      <protection/>
    </xf>
    <xf numFmtId="37" fontId="27" fillId="0" borderId="14" xfId="0" applyNumberFormat="1" applyFont="1" applyFill="1" applyBorder="1" applyAlignment="1" applyProtection="1" quotePrefix="1">
      <alignment horizontal="center"/>
      <protection/>
    </xf>
    <xf numFmtId="37" fontId="27" fillId="0" borderId="10" xfId="0" applyNumberFormat="1" applyFont="1" applyFill="1" applyBorder="1" applyAlignment="1" applyProtection="1">
      <alignment horizontal="left"/>
      <protection/>
    </xf>
    <xf numFmtId="3" fontId="27" fillId="0" borderId="12" xfId="0" applyNumberFormat="1" applyFont="1" applyFill="1" applyBorder="1" applyAlignment="1" applyProtection="1">
      <alignment/>
      <protection/>
    </xf>
    <xf numFmtId="37" fontId="27" fillId="0" borderId="14" xfId="0" applyNumberFormat="1" applyFont="1" applyFill="1" applyBorder="1" applyAlignment="1" applyProtection="1">
      <alignment/>
      <protection/>
    </xf>
    <xf numFmtId="37" fontId="27" fillId="0" borderId="0" xfId="0" applyNumberFormat="1" applyFont="1" applyFill="1" applyAlignment="1" applyProtection="1">
      <alignment/>
      <protection/>
    </xf>
    <xf numFmtId="37" fontId="27" fillId="0" borderId="0" xfId="0" applyNumberFormat="1" applyFont="1" applyFill="1" applyBorder="1" applyAlignment="1" applyProtection="1">
      <alignment/>
      <protection/>
    </xf>
    <xf numFmtId="37" fontId="27" fillId="33" borderId="0" xfId="0" applyNumberFormat="1" applyFont="1" applyFill="1" applyAlignment="1" applyProtection="1">
      <alignment/>
      <protection/>
    </xf>
    <xf numFmtId="3" fontId="27" fillId="34" borderId="0" xfId="0" applyNumberFormat="1" applyFont="1" applyFill="1" applyBorder="1" applyAlignment="1" applyProtection="1">
      <alignment/>
      <protection/>
    </xf>
    <xf numFmtId="164" fontId="29" fillId="0" borderId="21" xfId="0" applyFont="1" applyFill="1" applyBorder="1" applyAlignment="1">
      <alignment vertical="center"/>
    </xf>
    <xf numFmtId="37" fontId="27" fillId="0" borderId="21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164" fontId="27" fillId="0" borderId="10" xfId="0" applyFont="1" applyFill="1" applyBorder="1" applyAlignment="1" applyProtection="1">
      <alignment horizontal="left"/>
      <protection/>
    </xf>
    <xf numFmtId="37" fontId="27" fillId="34" borderId="0" xfId="0" applyNumberFormat="1" applyFont="1" applyFill="1" applyAlignment="1" applyProtection="1">
      <alignment/>
      <protection/>
    </xf>
    <xf numFmtId="37" fontId="27" fillId="0" borderId="19" xfId="0" applyNumberFormat="1" applyFont="1" applyFill="1" applyBorder="1" applyAlignment="1" applyProtection="1" quotePrefix="1">
      <alignment horizontal="right"/>
      <protection/>
    </xf>
    <xf numFmtId="164" fontId="27" fillId="0" borderId="18" xfId="0" applyFont="1" applyFill="1" applyBorder="1" applyAlignment="1">
      <alignment/>
    </xf>
    <xf numFmtId="37" fontId="27" fillId="0" borderId="20" xfId="0" applyNumberFormat="1" applyFont="1" applyFill="1" applyBorder="1" applyAlignment="1" applyProtection="1">
      <alignment horizontal="left"/>
      <protection/>
    </xf>
    <xf numFmtId="3" fontId="27" fillId="0" borderId="13" xfId="0" applyNumberFormat="1" applyFont="1" applyFill="1" applyBorder="1" applyAlignment="1" applyProtection="1">
      <alignment/>
      <protection/>
    </xf>
    <xf numFmtId="37" fontId="27" fillId="0" borderId="14" xfId="0" applyNumberFormat="1" applyFont="1" applyFill="1" applyBorder="1" applyAlignment="1" applyProtection="1" quotePrefix="1">
      <alignment horizontal="right"/>
      <protection/>
    </xf>
    <xf numFmtId="37" fontId="27" fillId="0" borderId="15" xfId="0" applyNumberFormat="1" applyFont="1" applyFill="1" applyBorder="1" applyAlignment="1" applyProtection="1" quotePrefix="1">
      <alignment horizontal="center"/>
      <protection/>
    </xf>
    <xf numFmtId="164" fontId="27" fillId="0" borderId="16" xfId="0" applyFont="1" applyFill="1" applyBorder="1" applyAlignment="1">
      <alignment/>
    </xf>
    <xf numFmtId="37" fontId="27" fillId="0" borderId="17" xfId="0" applyNumberFormat="1" applyFont="1" applyFill="1" applyBorder="1" applyAlignment="1" applyProtection="1">
      <alignment horizontal="left"/>
      <protection/>
    </xf>
    <xf numFmtId="3" fontId="27" fillId="0" borderId="11" xfId="0" applyNumberFormat="1" applyFont="1" applyFill="1" applyBorder="1" applyAlignment="1" applyProtection="1">
      <alignment/>
      <protection/>
    </xf>
    <xf numFmtId="3" fontId="27" fillId="0" borderId="24" xfId="0" applyNumberFormat="1" applyFont="1" applyBorder="1" applyAlignment="1" applyProtection="1">
      <alignment/>
      <protection/>
    </xf>
    <xf numFmtId="37" fontId="27" fillId="0" borderId="0" xfId="0" applyNumberFormat="1" applyFont="1" applyAlignment="1" applyProtection="1">
      <alignment/>
      <protection/>
    </xf>
    <xf numFmtId="37" fontId="27" fillId="0" borderId="0" xfId="0" applyNumberFormat="1" applyFont="1" applyBorder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164" fontId="52" fillId="0" borderId="0" xfId="0" applyFont="1" applyFill="1" applyAlignment="1">
      <alignment/>
    </xf>
    <xf numFmtId="164" fontId="29" fillId="0" borderId="10" xfId="0" applyFont="1" applyFill="1" applyBorder="1" applyAlignment="1">
      <alignment vertical="center"/>
    </xf>
    <xf numFmtId="37" fontId="27" fillId="0" borderId="24" xfId="0" applyNumberFormat="1" applyFont="1" applyFill="1" applyBorder="1" applyAlignment="1" applyProtection="1">
      <alignment vertical="center"/>
      <protection/>
    </xf>
    <xf numFmtId="164" fontId="27" fillId="0" borderId="0" xfId="0" applyFont="1" applyFill="1" applyAlignment="1">
      <alignment vertical="center"/>
    </xf>
    <xf numFmtId="164" fontId="27" fillId="0" borderId="10" xfId="0" applyFont="1" applyFill="1" applyBorder="1" applyAlignment="1">
      <alignment/>
    </xf>
    <xf numFmtId="37" fontId="27" fillId="34" borderId="0" xfId="0" applyNumberFormat="1" applyFont="1" applyFill="1" applyBorder="1" applyAlignment="1" applyProtection="1">
      <alignment/>
      <protection/>
    </xf>
    <xf numFmtId="37" fontId="27" fillId="35" borderId="0" xfId="0" applyNumberFormat="1" applyFont="1" applyFill="1" applyBorder="1" applyAlignment="1" applyProtection="1">
      <alignment/>
      <protection/>
    </xf>
    <xf numFmtId="164" fontId="27" fillId="0" borderId="10" xfId="0" applyFont="1" applyBorder="1" applyAlignment="1">
      <alignment/>
    </xf>
    <xf numFmtId="3" fontId="27" fillId="0" borderId="24" xfId="0" applyNumberFormat="1" applyFont="1" applyFill="1" applyBorder="1" applyAlignment="1" applyProtection="1">
      <alignment/>
      <protection/>
    </xf>
    <xf numFmtId="39" fontId="27" fillId="0" borderId="0" xfId="0" applyNumberFormat="1" applyFont="1" applyFill="1" applyAlignment="1" applyProtection="1">
      <alignment/>
      <protection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70" zoomScaleNormal="70" zoomScalePageLayoutView="0" workbookViewId="0" topLeftCell="A1">
      <pane xSplit="5" ySplit="9" topLeftCell="J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59" sqref="M59"/>
    </sheetView>
  </sheetViews>
  <sheetFormatPr defaultColWidth="9.625" defaultRowHeight="18" customHeight="1"/>
  <cols>
    <col min="1" max="1" width="1.87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875" style="15" customWidth="1"/>
    <col min="6" max="20" width="20.25390625" style="15" customWidth="1"/>
    <col min="21" max="21" width="20.25390625" style="1" customWidth="1"/>
    <col min="22" max="22" width="2.50390625" style="1" customWidth="1"/>
    <col min="23" max="23" width="18.375" style="1" hidden="1" customWidth="1"/>
    <col min="24" max="24" width="18.625" style="15" hidden="1" customWidth="1"/>
    <col min="25" max="25" width="17.125" style="54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0.875" style="1" hidden="1" customWidth="1"/>
    <col min="33" max="16384" width="9.625" style="1" customWidth="1"/>
  </cols>
  <sheetData>
    <row r="1" spans="2:34" ht="18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7"/>
      <c r="Q1" s="67"/>
      <c r="R1" s="67"/>
      <c r="S1" s="67"/>
      <c r="T1" s="67"/>
      <c r="U1" s="69"/>
      <c r="V1" s="69"/>
      <c r="W1" s="69"/>
      <c r="X1" s="67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2:34" ht="18" customHeight="1">
      <c r="B2" s="61"/>
      <c r="C2" s="67"/>
      <c r="D2" s="67"/>
      <c r="E2" s="67"/>
      <c r="F2" s="62"/>
      <c r="G2" s="62"/>
      <c r="H2" s="62"/>
      <c r="I2" s="62"/>
      <c r="J2" s="62"/>
      <c r="K2" s="70" t="s">
        <v>109</v>
      </c>
      <c r="L2" s="62"/>
      <c r="M2" s="62"/>
      <c r="N2" s="62"/>
      <c r="O2" s="62"/>
      <c r="P2" s="62"/>
      <c r="Q2" s="62"/>
      <c r="R2" s="62"/>
      <c r="S2" s="62"/>
      <c r="T2" s="62"/>
      <c r="U2" s="64"/>
      <c r="V2" s="69"/>
      <c r="W2" s="69"/>
      <c r="X2" s="67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2:34" ht="18" customHeight="1">
      <c r="B3" s="61"/>
      <c r="C3" s="67"/>
      <c r="D3" s="67"/>
      <c r="E3" s="67"/>
      <c r="F3" s="62"/>
      <c r="G3" s="62"/>
      <c r="H3" s="62"/>
      <c r="I3" s="62"/>
      <c r="J3" s="62"/>
      <c r="K3" s="63" t="s">
        <v>104</v>
      </c>
      <c r="L3" s="63"/>
      <c r="M3" s="63"/>
      <c r="N3" s="63"/>
      <c r="O3" s="63"/>
      <c r="P3" s="62"/>
      <c r="Q3" s="62"/>
      <c r="R3" s="62"/>
      <c r="S3" s="62"/>
      <c r="T3" s="62"/>
      <c r="U3" s="64"/>
      <c r="V3" s="69"/>
      <c r="W3" s="69"/>
      <c r="X3" s="67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2:34" ht="18" customHeight="1">
      <c r="B4" s="6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8"/>
      <c r="U4" s="68"/>
      <c r="V4" s="67"/>
      <c r="W4" s="67"/>
      <c r="X4" s="67"/>
      <c r="Y4" s="67"/>
      <c r="Z4" s="67"/>
      <c r="AA4" s="69"/>
      <c r="AB4" s="69"/>
      <c r="AC4" s="69"/>
      <c r="AD4" s="69"/>
      <c r="AE4" s="69"/>
      <c r="AF4" s="69"/>
      <c r="AG4" s="69"/>
      <c r="AH4" s="69"/>
    </row>
    <row r="5" spans="2:34" ht="18" customHeight="1">
      <c r="B5" s="6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7"/>
      <c r="W5" s="67"/>
      <c r="X5" s="67"/>
      <c r="Y5" s="67"/>
      <c r="Z5" s="67"/>
      <c r="AA5" s="69"/>
      <c r="AB5" s="69"/>
      <c r="AC5" s="69"/>
      <c r="AD5" s="69"/>
      <c r="AE5" s="69"/>
      <c r="AF5" s="69"/>
      <c r="AG5" s="69"/>
      <c r="AH5" s="69"/>
    </row>
    <row r="6" spans="2:34" s="15" customFormat="1" ht="18" customHeight="1">
      <c r="B6" s="65"/>
      <c r="C6" s="67"/>
      <c r="D6" s="67"/>
      <c r="E6" s="67"/>
      <c r="F6" s="71">
        <f>+F9-F25</f>
        <v>0</v>
      </c>
      <c r="G6" s="71">
        <f aca="true" t="shared" si="0" ref="G6:T6">+G9-G25</f>
        <v>0</v>
      </c>
      <c r="H6" s="71">
        <f t="shared" si="0"/>
        <v>0</v>
      </c>
      <c r="I6" s="71">
        <f>+I9-I25</f>
        <v>0</v>
      </c>
      <c r="J6" s="71">
        <f t="shared" si="0"/>
        <v>0</v>
      </c>
      <c r="K6" s="71">
        <f t="shared" si="0"/>
        <v>0</v>
      </c>
      <c r="L6" s="71">
        <f t="shared" si="0"/>
        <v>0</v>
      </c>
      <c r="M6" s="71">
        <f t="shared" si="0"/>
        <v>0</v>
      </c>
      <c r="N6" s="71">
        <f t="shared" si="0"/>
        <v>0</v>
      </c>
      <c r="O6" s="71">
        <f t="shared" si="0"/>
        <v>0</v>
      </c>
      <c r="P6" s="71">
        <f t="shared" si="0"/>
        <v>0</v>
      </c>
      <c r="Q6" s="71">
        <f t="shared" si="0"/>
        <v>0</v>
      </c>
      <c r="R6" s="71">
        <f t="shared" si="0"/>
        <v>0</v>
      </c>
      <c r="S6" s="71">
        <f t="shared" si="0"/>
        <v>0</v>
      </c>
      <c r="T6" s="71">
        <f t="shared" si="0"/>
        <v>0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2:34" s="15" customFormat="1" ht="18" customHeight="1">
      <c r="B7" s="61"/>
      <c r="C7" s="67"/>
      <c r="D7" s="67"/>
      <c r="E7" s="72"/>
      <c r="F7" s="73" t="s">
        <v>53</v>
      </c>
      <c r="G7" s="73" t="s">
        <v>54</v>
      </c>
      <c r="H7" s="73" t="s">
        <v>55</v>
      </c>
      <c r="I7" s="73" t="s">
        <v>65</v>
      </c>
      <c r="J7" s="73" t="s">
        <v>66</v>
      </c>
      <c r="K7" s="73" t="s">
        <v>56</v>
      </c>
      <c r="L7" s="73" t="s">
        <v>57</v>
      </c>
      <c r="M7" s="73" t="s">
        <v>58</v>
      </c>
      <c r="N7" s="73" t="s">
        <v>60</v>
      </c>
      <c r="O7" s="73" t="s">
        <v>80</v>
      </c>
      <c r="P7" s="73" t="s">
        <v>61</v>
      </c>
      <c r="Q7" s="74" t="s">
        <v>103</v>
      </c>
      <c r="R7" s="73" t="s">
        <v>62</v>
      </c>
      <c r="S7" s="73" t="s">
        <v>63</v>
      </c>
      <c r="T7" s="73" t="s">
        <v>49</v>
      </c>
      <c r="U7" s="75" t="s">
        <v>50</v>
      </c>
      <c r="V7" s="67"/>
      <c r="W7" s="67" t="s">
        <v>69</v>
      </c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2:34" s="15" customFormat="1" ht="18" customHeight="1">
      <c r="B8" s="66"/>
      <c r="C8" s="67"/>
      <c r="D8" s="67"/>
      <c r="E8" s="72"/>
      <c r="F8" s="76" t="s">
        <v>81</v>
      </c>
      <c r="G8" s="76" t="s">
        <v>82</v>
      </c>
      <c r="H8" s="76" t="s">
        <v>83</v>
      </c>
      <c r="I8" s="76" t="s">
        <v>84</v>
      </c>
      <c r="J8" s="76" t="s">
        <v>85</v>
      </c>
      <c r="K8" s="76" t="s">
        <v>86</v>
      </c>
      <c r="L8" s="76" t="s">
        <v>87</v>
      </c>
      <c r="M8" s="76" t="s">
        <v>88</v>
      </c>
      <c r="N8" s="76" t="s">
        <v>89</v>
      </c>
      <c r="O8" s="76" t="s">
        <v>90</v>
      </c>
      <c r="P8" s="76" t="s">
        <v>91</v>
      </c>
      <c r="Q8" s="76" t="s">
        <v>99</v>
      </c>
      <c r="R8" s="76" t="s">
        <v>92</v>
      </c>
      <c r="S8" s="76" t="s">
        <v>93</v>
      </c>
      <c r="T8" s="76" t="s">
        <v>94</v>
      </c>
      <c r="U8" s="77" t="s">
        <v>64</v>
      </c>
      <c r="V8" s="67"/>
      <c r="W8" s="67" t="s">
        <v>70</v>
      </c>
      <c r="X8" s="67"/>
      <c r="Y8" s="67" t="s">
        <v>105</v>
      </c>
      <c r="Z8" s="67"/>
      <c r="AA8" s="67"/>
      <c r="AB8" s="67"/>
      <c r="AC8" s="67"/>
      <c r="AD8" s="67"/>
      <c r="AE8" s="67"/>
      <c r="AF8" s="67"/>
      <c r="AG8" s="67"/>
      <c r="AH8" s="67"/>
    </row>
    <row r="9" spans="1:34" s="23" customFormat="1" ht="24.75" customHeight="1">
      <c r="A9" s="22"/>
      <c r="B9" s="78" t="s">
        <v>0</v>
      </c>
      <c r="C9" s="79"/>
      <c r="D9" s="80" t="s">
        <v>1</v>
      </c>
      <c r="E9" s="81"/>
      <c r="F9" s="82">
        <f>+SUM(F10:F14,F19:F24)</f>
        <v>6813853</v>
      </c>
      <c r="G9" s="82">
        <f aca="true" t="shared" si="1" ref="G9:T9">+SUM(G10:G14,G19:G24)</f>
        <v>3276992</v>
      </c>
      <c r="H9" s="82">
        <f t="shared" si="1"/>
        <v>8373001</v>
      </c>
      <c r="I9" s="82">
        <f t="shared" si="1"/>
        <v>28647548</v>
      </c>
      <c r="J9" s="82">
        <f t="shared" si="1"/>
        <v>173630106</v>
      </c>
      <c r="K9" s="82">
        <f t="shared" si="1"/>
        <v>1243447655</v>
      </c>
      <c r="L9" s="82">
        <f t="shared" si="1"/>
        <v>90559575</v>
      </c>
      <c r="M9" s="82">
        <f t="shared" si="1"/>
        <v>77074932</v>
      </c>
      <c r="N9" s="82">
        <f t="shared" si="1"/>
        <v>7663490</v>
      </c>
      <c r="O9" s="82">
        <f t="shared" si="1"/>
        <v>188613057</v>
      </c>
      <c r="P9" s="82">
        <f t="shared" si="1"/>
        <v>23097165</v>
      </c>
      <c r="Q9" s="82">
        <f t="shared" si="1"/>
        <v>901058301</v>
      </c>
      <c r="R9" s="82">
        <f t="shared" si="1"/>
        <v>22953321</v>
      </c>
      <c r="S9" s="82">
        <f t="shared" si="1"/>
        <v>2245716</v>
      </c>
      <c r="T9" s="82">
        <f t="shared" si="1"/>
        <v>12854140</v>
      </c>
      <c r="U9" s="82">
        <f>SUM(U11,U12,U13,U14,U19,U20,U21,U22,U24,U10,U23)</f>
        <v>2790308852</v>
      </c>
      <c r="V9" s="83"/>
      <c r="W9" s="84">
        <f>SUM(W11,W10,W12,W13,W14,W19,W20,W21,W22,W24,W23)</f>
        <v>2775208996</v>
      </c>
      <c r="X9" s="84" t="e">
        <f>SUM(X11,X10,X12,X13,X14,X19,X20,X21,X22,X24,X23)</f>
        <v>#REF!</v>
      </c>
      <c r="Y9" s="84" t="e">
        <f>SUM(Y11,Y10,Y12,Y13,Y14,Y19,Y20,Y21,Y22,Y24,Y23)</f>
        <v>#REF!</v>
      </c>
      <c r="Z9" s="85"/>
      <c r="AA9" s="85">
        <f>+U9-S9-T9</f>
        <v>2775208996</v>
      </c>
      <c r="AB9" s="85"/>
      <c r="AC9" s="85" t="e">
        <f>+AA9+#REF!</f>
        <v>#REF!</v>
      </c>
      <c r="AD9" s="85"/>
      <c r="AE9" s="85"/>
      <c r="AF9" s="85"/>
      <c r="AG9" s="85"/>
      <c r="AH9" s="85"/>
    </row>
    <row r="10" spans="1:34" s="17" customFormat="1" ht="22.5" customHeight="1">
      <c r="A10" s="26"/>
      <c r="B10" s="86" t="s">
        <v>37</v>
      </c>
      <c r="C10" s="72"/>
      <c r="D10" s="87" t="s">
        <v>14</v>
      </c>
      <c r="E10" s="72"/>
      <c r="F10" s="88"/>
      <c r="G10" s="88"/>
      <c r="H10" s="88"/>
      <c r="I10" s="88">
        <v>120000</v>
      </c>
      <c r="J10" s="88"/>
      <c r="K10" s="88"/>
      <c r="L10" s="88"/>
      <c r="M10" s="88"/>
      <c r="N10" s="88"/>
      <c r="O10" s="88"/>
      <c r="P10" s="88"/>
      <c r="Q10" s="88"/>
      <c r="R10" s="88"/>
      <c r="S10" s="88">
        <v>455147</v>
      </c>
      <c r="T10" s="88"/>
      <c r="U10" s="88">
        <f>SUM(F10:T10)</f>
        <v>575147</v>
      </c>
      <c r="V10" s="89"/>
      <c r="W10" s="90">
        <f>+U10-T10-S10</f>
        <v>120000</v>
      </c>
      <c r="X10" s="91"/>
      <c r="Y10" s="91">
        <f aca="true" t="shared" si="2" ref="Y10:Y24">SUM(W10:X10)</f>
        <v>120000</v>
      </c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34" s="17" customFormat="1" ht="22.5" customHeight="1">
      <c r="A11" s="26"/>
      <c r="B11" s="86" t="s">
        <v>21</v>
      </c>
      <c r="C11" s="72"/>
      <c r="D11" s="87" t="s">
        <v>22</v>
      </c>
      <c r="E11" s="72"/>
      <c r="F11" s="88">
        <v>664</v>
      </c>
      <c r="G11" s="88">
        <v>805</v>
      </c>
      <c r="H11" s="88">
        <v>9110</v>
      </c>
      <c r="I11" s="88">
        <v>26616</v>
      </c>
      <c r="J11" s="88">
        <v>14402</v>
      </c>
      <c r="K11" s="88">
        <v>102250</v>
      </c>
      <c r="L11" s="88">
        <v>8194</v>
      </c>
      <c r="M11" s="88">
        <v>7158</v>
      </c>
      <c r="N11" s="88">
        <v>2790</v>
      </c>
      <c r="O11" s="88">
        <v>0</v>
      </c>
      <c r="P11" s="88">
        <v>20450</v>
      </c>
      <c r="Q11" s="88"/>
      <c r="R11" s="88">
        <v>5624</v>
      </c>
      <c r="S11" s="88">
        <v>2863</v>
      </c>
      <c r="T11" s="88"/>
      <c r="U11" s="88">
        <f>SUM(F11:T11)</f>
        <v>200926</v>
      </c>
      <c r="V11" s="91"/>
      <c r="W11" s="92">
        <f>+U11-T11-S11</f>
        <v>198063</v>
      </c>
      <c r="X11" s="91"/>
      <c r="Y11" s="91">
        <f t="shared" si="2"/>
        <v>198063</v>
      </c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4" s="17" customFormat="1" ht="22.5" customHeight="1">
      <c r="A12" s="26"/>
      <c r="B12" s="86" t="s">
        <v>23</v>
      </c>
      <c r="C12" s="72"/>
      <c r="D12" s="87" t="s">
        <v>24</v>
      </c>
      <c r="E12" s="72"/>
      <c r="F12" s="88"/>
      <c r="G12" s="88"/>
      <c r="H12" s="88"/>
      <c r="I12" s="88">
        <v>1039</v>
      </c>
      <c r="J12" s="88">
        <v>1049</v>
      </c>
      <c r="K12" s="88">
        <v>8026375</v>
      </c>
      <c r="L12" s="88">
        <v>1534</v>
      </c>
      <c r="M12" s="88"/>
      <c r="N12" s="88"/>
      <c r="O12" s="88"/>
      <c r="P12" s="88"/>
      <c r="Q12" s="88">
        <v>19431852</v>
      </c>
      <c r="R12" s="88"/>
      <c r="S12" s="88">
        <v>391595</v>
      </c>
      <c r="T12" s="88"/>
      <c r="U12" s="88">
        <f>SUM(F12:T12)</f>
        <v>27853444</v>
      </c>
      <c r="V12" s="91"/>
      <c r="W12" s="92">
        <f>+U12-T12-S12</f>
        <v>27461849</v>
      </c>
      <c r="X12" s="91"/>
      <c r="Y12" s="91">
        <f t="shared" si="2"/>
        <v>27461849</v>
      </c>
      <c r="Z12" s="91"/>
      <c r="AA12" s="91"/>
      <c r="AB12" s="91"/>
      <c r="AC12" s="91"/>
      <c r="AD12" s="91"/>
      <c r="AE12" s="91"/>
      <c r="AF12" s="91"/>
      <c r="AG12" s="91"/>
      <c r="AH12" s="91"/>
    </row>
    <row r="13" spans="1:34" s="17" customFormat="1" ht="22.5" customHeight="1">
      <c r="A13" s="26"/>
      <c r="B13" s="86" t="s">
        <v>25</v>
      </c>
      <c r="C13" s="72"/>
      <c r="D13" s="87" t="s">
        <v>26</v>
      </c>
      <c r="E13" s="72"/>
      <c r="F13" s="88">
        <v>73620</v>
      </c>
      <c r="G13" s="88">
        <v>67546</v>
      </c>
      <c r="H13" s="88">
        <v>61350</v>
      </c>
      <c r="I13" s="88">
        <v>159850</v>
      </c>
      <c r="J13" s="88">
        <v>178975</v>
      </c>
      <c r="K13" s="88">
        <v>3086519</v>
      </c>
      <c r="L13" s="88">
        <v>179410</v>
      </c>
      <c r="M13" s="88">
        <v>258590</v>
      </c>
      <c r="N13" s="88">
        <v>56990</v>
      </c>
      <c r="O13" s="88">
        <v>102916</v>
      </c>
      <c r="P13" s="88">
        <v>406864</v>
      </c>
      <c r="Q13" s="88">
        <v>9938604</v>
      </c>
      <c r="R13" s="88">
        <v>35788</v>
      </c>
      <c r="S13" s="88">
        <f>26248-16023</f>
        <v>10225</v>
      </c>
      <c r="T13" s="88">
        <v>82823</v>
      </c>
      <c r="U13" s="88">
        <f>SUM(F13:T13)</f>
        <v>14700070</v>
      </c>
      <c r="V13" s="91"/>
      <c r="W13" s="92">
        <f aca="true" t="shared" si="3" ref="W13:W49">+U13-T13-S13</f>
        <v>14607022</v>
      </c>
      <c r="X13" s="91"/>
      <c r="Y13" s="91">
        <f t="shared" si="2"/>
        <v>14607022</v>
      </c>
      <c r="Z13" s="91"/>
      <c r="AA13" s="91"/>
      <c r="AB13" s="91"/>
      <c r="AC13" s="91"/>
      <c r="AD13" s="91"/>
      <c r="AE13" s="91"/>
      <c r="AF13" s="91"/>
      <c r="AG13" s="91"/>
      <c r="AH13" s="91"/>
    </row>
    <row r="14" spans="1:34" s="17" customFormat="1" ht="22.5" customHeight="1">
      <c r="A14" s="26"/>
      <c r="B14" s="86" t="s">
        <v>44</v>
      </c>
      <c r="C14" s="72"/>
      <c r="D14" s="87" t="s">
        <v>2</v>
      </c>
      <c r="E14" s="72"/>
      <c r="F14" s="88">
        <f aca="true" t="shared" si="4" ref="F14:R14">SUM(F15,F18)</f>
        <v>6734569</v>
      </c>
      <c r="G14" s="88">
        <f t="shared" si="4"/>
        <v>3206641</v>
      </c>
      <c r="H14" s="88">
        <f t="shared" si="4"/>
        <v>8299541</v>
      </c>
      <c r="I14" s="88">
        <f t="shared" si="4"/>
        <v>21957781</v>
      </c>
      <c r="J14" s="88">
        <f t="shared" si="4"/>
        <v>171939450</v>
      </c>
      <c r="K14" s="88">
        <f>SUM(K15,K18)</f>
        <v>1209410072</v>
      </c>
      <c r="L14" s="88">
        <f t="shared" si="4"/>
        <v>90360437</v>
      </c>
      <c r="M14" s="88">
        <f t="shared" si="4"/>
        <v>72675587</v>
      </c>
      <c r="N14" s="88">
        <f t="shared" si="4"/>
        <v>3259356</v>
      </c>
      <c r="O14" s="88">
        <f>SUM(O15,O18)</f>
        <v>188500141</v>
      </c>
      <c r="P14" s="88">
        <f>SUM(P15,P18)</f>
        <v>22206074</v>
      </c>
      <c r="Q14" s="88">
        <f>SUM(Q15,Q18)</f>
        <v>361195767</v>
      </c>
      <c r="R14" s="88">
        <f t="shared" si="4"/>
        <v>22853851</v>
      </c>
      <c r="S14" s="88">
        <f>SUM(S15,S18)</f>
        <v>1173560</v>
      </c>
      <c r="T14" s="88">
        <f>SUM(T15,T18)</f>
        <v>12180206</v>
      </c>
      <c r="U14" s="88">
        <f>SUM(U15,U18)</f>
        <v>2195953033</v>
      </c>
      <c r="V14" s="91"/>
      <c r="W14" s="90">
        <f>+U14-T14-S14</f>
        <v>2182599267</v>
      </c>
      <c r="X14" s="91"/>
      <c r="Y14" s="91">
        <f t="shared" si="2"/>
        <v>2182599267</v>
      </c>
      <c r="Z14" s="91"/>
      <c r="AA14" s="91"/>
      <c r="AB14" s="91"/>
      <c r="AC14" s="91"/>
      <c r="AD14" s="91"/>
      <c r="AE14" s="91"/>
      <c r="AF14" s="91"/>
      <c r="AG14" s="91"/>
      <c r="AH14" s="91"/>
    </row>
    <row r="15" spans="1:34" s="17" customFormat="1" ht="22.5" customHeight="1">
      <c r="A15" s="26"/>
      <c r="B15" s="86" t="s">
        <v>20</v>
      </c>
      <c r="C15" s="72"/>
      <c r="D15" s="87" t="s">
        <v>45</v>
      </c>
      <c r="E15" s="72"/>
      <c r="F15" s="88">
        <f aca="true" t="shared" si="5" ref="F15:R15">SUM(F16:F17)</f>
        <v>6734569</v>
      </c>
      <c r="G15" s="88">
        <f t="shared" si="5"/>
        <v>3206641</v>
      </c>
      <c r="H15" s="88">
        <f t="shared" si="5"/>
        <v>8299541</v>
      </c>
      <c r="I15" s="88">
        <f t="shared" si="5"/>
        <v>21957781</v>
      </c>
      <c r="J15" s="88">
        <f t="shared" si="5"/>
        <v>171939450</v>
      </c>
      <c r="K15" s="88">
        <f>SUM(K16:K17)</f>
        <v>1209410072</v>
      </c>
      <c r="L15" s="88">
        <f t="shared" si="5"/>
        <v>90360437</v>
      </c>
      <c r="M15" s="88">
        <f t="shared" si="5"/>
        <v>72675587</v>
      </c>
      <c r="N15" s="88">
        <f t="shared" si="5"/>
        <v>3259356</v>
      </c>
      <c r="O15" s="88">
        <f t="shared" si="5"/>
        <v>188500141</v>
      </c>
      <c r="P15" s="88">
        <f t="shared" si="5"/>
        <v>21494172</v>
      </c>
      <c r="Q15" s="88">
        <f>SUM(Q16:Q17)</f>
        <v>361195767</v>
      </c>
      <c r="R15" s="88">
        <f t="shared" si="5"/>
        <v>22853851</v>
      </c>
      <c r="S15" s="88">
        <f>SUM(S16:S17)</f>
        <v>1173560</v>
      </c>
      <c r="T15" s="88">
        <f>SUM(T16:T17)</f>
        <v>12180206</v>
      </c>
      <c r="U15" s="88">
        <f>SUM(U16:U17)</f>
        <v>2195241131</v>
      </c>
      <c r="V15" s="91"/>
      <c r="W15" s="90">
        <f t="shared" si="3"/>
        <v>2181887365</v>
      </c>
      <c r="X15" s="91"/>
      <c r="Y15" s="91">
        <f t="shared" si="2"/>
        <v>2181887365</v>
      </c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s="17" customFormat="1" ht="22.5" customHeight="1">
      <c r="A16" s="26"/>
      <c r="B16" s="86"/>
      <c r="C16" s="72"/>
      <c r="D16" s="87" t="s">
        <v>3</v>
      </c>
      <c r="E16" s="72"/>
      <c r="F16" s="88">
        <v>6199388</v>
      </c>
      <c r="G16" s="88">
        <v>2996133</v>
      </c>
      <c r="H16" s="88">
        <v>7799380</v>
      </c>
      <c r="I16" s="88">
        <v>10527612</v>
      </c>
      <c r="J16" s="88">
        <v>15678443</v>
      </c>
      <c r="K16" s="88">
        <v>102413043</v>
      </c>
      <c r="L16" s="88">
        <v>7947427</v>
      </c>
      <c r="M16" s="88">
        <v>5857439</v>
      </c>
      <c r="N16" s="88">
        <v>2359726</v>
      </c>
      <c r="O16" s="88">
        <v>6401453</v>
      </c>
      <c r="P16" s="88">
        <v>16589590</v>
      </c>
      <c r="Q16" s="88">
        <v>11678439</v>
      </c>
      <c r="R16" s="88">
        <v>14223723</v>
      </c>
      <c r="S16" s="88">
        <f>1205907-32347</f>
        <v>1173560</v>
      </c>
      <c r="T16" s="88">
        <v>7830468</v>
      </c>
      <c r="U16" s="88">
        <f aca="true" t="shared" si="6" ref="U16:U24">SUM(F16:T16)</f>
        <v>219675824</v>
      </c>
      <c r="V16" s="91"/>
      <c r="W16" s="92">
        <f t="shared" si="3"/>
        <v>210671796</v>
      </c>
      <c r="X16" s="91"/>
      <c r="Y16" s="91">
        <f t="shared" si="2"/>
        <v>210671796</v>
      </c>
      <c r="Z16" s="91"/>
      <c r="AA16" s="91"/>
      <c r="AB16" s="91"/>
      <c r="AC16" s="91"/>
      <c r="AD16" s="91"/>
      <c r="AE16" s="91"/>
      <c r="AF16" s="91"/>
      <c r="AG16" s="91"/>
      <c r="AH16" s="91"/>
    </row>
    <row r="17" spans="1:34" s="17" customFormat="1" ht="22.5" customHeight="1">
      <c r="A17" s="26"/>
      <c r="B17" s="86"/>
      <c r="C17" s="72"/>
      <c r="D17" s="87" t="s">
        <v>48</v>
      </c>
      <c r="E17" s="72"/>
      <c r="F17" s="88">
        <v>535181</v>
      </c>
      <c r="G17" s="88">
        <v>210508</v>
      </c>
      <c r="H17" s="88">
        <v>500161</v>
      </c>
      <c r="I17" s="88">
        <v>11430169</v>
      </c>
      <c r="J17" s="88">
        <v>156261007</v>
      </c>
      <c r="K17" s="88">
        <v>1106997029</v>
      </c>
      <c r="L17" s="88">
        <v>82413010</v>
      </c>
      <c r="M17" s="88">
        <v>66818148</v>
      </c>
      <c r="N17" s="88">
        <v>899630</v>
      </c>
      <c r="O17" s="88">
        <v>182098688</v>
      </c>
      <c r="P17" s="88">
        <v>4904582</v>
      </c>
      <c r="Q17" s="88">
        <v>349517328</v>
      </c>
      <c r="R17" s="88">
        <v>8630128</v>
      </c>
      <c r="S17" s="88"/>
      <c r="T17" s="88">
        <v>4349738</v>
      </c>
      <c r="U17" s="88">
        <f t="shared" si="6"/>
        <v>1975565307</v>
      </c>
      <c r="V17" s="91"/>
      <c r="W17" s="92">
        <f t="shared" si="3"/>
        <v>1971215569</v>
      </c>
      <c r="X17" s="91"/>
      <c r="Y17" s="91">
        <f t="shared" si="2"/>
        <v>1971215569</v>
      </c>
      <c r="Z17" s="91"/>
      <c r="AA17" s="91"/>
      <c r="AB17" s="91"/>
      <c r="AC17" s="91"/>
      <c r="AD17" s="91"/>
      <c r="AE17" s="91"/>
      <c r="AF17" s="91"/>
      <c r="AG17" s="91"/>
      <c r="AH17" s="91"/>
    </row>
    <row r="18" spans="1:34" s="17" customFormat="1" ht="22.5" customHeight="1">
      <c r="A18" s="26"/>
      <c r="B18" s="86" t="s">
        <v>31</v>
      </c>
      <c r="C18" s="72"/>
      <c r="D18" s="87" t="s">
        <v>46</v>
      </c>
      <c r="E18" s="72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>
        <v>711902</v>
      </c>
      <c r="Q18" s="88"/>
      <c r="R18" s="88"/>
      <c r="S18" s="88"/>
      <c r="T18" s="88"/>
      <c r="U18" s="88">
        <f t="shared" si="6"/>
        <v>711902</v>
      </c>
      <c r="V18" s="91"/>
      <c r="W18" s="92">
        <f t="shared" si="3"/>
        <v>711902</v>
      </c>
      <c r="X18" s="91"/>
      <c r="Y18" s="91">
        <f t="shared" si="2"/>
        <v>711902</v>
      </c>
      <c r="Z18" s="91"/>
      <c r="AA18" s="91"/>
      <c r="AB18" s="91"/>
      <c r="AC18" s="91"/>
      <c r="AD18" s="91"/>
      <c r="AE18" s="91"/>
      <c r="AF18" s="91"/>
      <c r="AG18" s="91"/>
      <c r="AH18" s="91"/>
    </row>
    <row r="19" spans="1:34" s="17" customFormat="1" ht="22.5" customHeight="1">
      <c r="A19" s="26"/>
      <c r="B19" s="86" t="s">
        <v>4</v>
      </c>
      <c r="C19" s="72"/>
      <c r="D19" s="87" t="s">
        <v>27</v>
      </c>
      <c r="E19" s="72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>
        <f t="shared" si="6"/>
        <v>0</v>
      </c>
      <c r="V19" s="91"/>
      <c r="W19" s="90">
        <f t="shared" si="3"/>
        <v>0</v>
      </c>
      <c r="X19" s="91"/>
      <c r="Y19" s="91">
        <f t="shared" si="2"/>
        <v>0</v>
      </c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s="17" customFormat="1" ht="22.5" customHeight="1">
      <c r="A20" s="26"/>
      <c r="B20" s="86" t="s">
        <v>71</v>
      </c>
      <c r="C20" s="72"/>
      <c r="D20" s="87" t="s">
        <v>28</v>
      </c>
      <c r="E20" s="72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>
        <f t="shared" si="6"/>
        <v>0</v>
      </c>
      <c r="V20" s="91"/>
      <c r="W20" s="90">
        <f t="shared" si="3"/>
        <v>0</v>
      </c>
      <c r="X20" s="91"/>
      <c r="Y20" s="91">
        <f t="shared" si="2"/>
        <v>0</v>
      </c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s="17" customFormat="1" ht="22.5" customHeight="1">
      <c r="A21" s="26"/>
      <c r="B21" s="86" t="s">
        <v>72</v>
      </c>
      <c r="C21" s="72"/>
      <c r="D21" s="87" t="s">
        <v>29</v>
      </c>
      <c r="E21" s="72"/>
      <c r="F21" s="88">
        <v>0</v>
      </c>
      <c r="G21" s="88">
        <v>0</v>
      </c>
      <c r="H21" s="88">
        <v>0</v>
      </c>
      <c r="I21" s="88">
        <v>68632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48058</v>
      </c>
      <c r="S21" s="88">
        <v>58440</v>
      </c>
      <c r="T21" s="88"/>
      <c r="U21" s="88">
        <f t="shared" si="6"/>
        <v>175130</v>
      </c>
      <c r="V21" s="91"/>
      <c r="W21" s="92">
        <f t="shared" si="3"/>
        <v>116690</v>
      </c>
      <c r="X21" s="91"/>
      <c r="Y21" s="91">
        <f t="shared" si="2"/>
        <v>116690</v>
      </c>
      <c r="Z21" s="91"/>
      <c r="AA21" s="91"/>
      <c r="AB21" s="91"/>
      <c r="AC21" s="91"/>
      <c r="AD21" s="91"/>
      <c r="AE21" s="91"/>
      <c r="AF21" s="91"/>
      <c r="AG21" s="91"/>
      <c r="AH21" s="91"/>
    </row>
    <row r="22" spans="1:34" s="17" customFormat="1" ht="22.5" customHeight="1">
      <c r="A22" s="26"/>
      <c r="B22" s="86" t="s">
        <v>73</v>
      </c>
      <c r="C22" s="72"/>
      <c r="D22" s="87" t="s">
        <v>51</v>
      </c>
      <c r="E22" s="72"/>
      <c r="F22" s="88"/>
      <c r="G22" s="88"/>
      <c r="H22" s="88"/>
      <c r="I22" s="88">
        <v>3610416</v>
      </c>
      <c r="J22" s="88"/>
      <c r="K22" s="88">
        <v>1670919</v>
      </c>
      <c r="L22" s="88"/>
      <c r="M22" s="88"/>
      <c r="N22" s="88">
        <v>4334354</v>
      </c>
      <c r="O22" s="88"/>
      <c r="P22" s="88"/>
      <c r="Q22" s="88">
        <v>510482079</v>
      </c>
      <c r="R22" s="88"/>
      <c r="S22" s="88"/>
      <c r="T22" s="88"/>
      <c r="U22" s="88">
        <f t="shared" si="6"/>
        <v>520097768</v>
      </c>
      <c r="V22" s="91"/>
      <c r="W22" s="92">
        <f t="shared" si="3"/>
        <v>520097768</v>
      </c>
      <c r="X22" s="93" t="e">
        <f>+#REF!</f>
        <v>#REF!</v>
      </c>
      <c r="Y22" s="91" t="e">
        <f>SUM(W22:X22)</f>
        <v>#REF!</v>
      </c>
      <c r="Z22" s="91"/>
      <c r="AA22" s="91"/>
      <c r="AB22" s="91"/>
      <c r="AC22" s="91"/>
      <c r="AD22" s="91"/>
      <c r="AE22" s="91"/>
      <c r="AF22" s="91"/>
      <c r="AG22" s="91"/>
      <c r="AH22" s="91"/>
    </row>
    <row r="23" spans="1:34" s="17" customFormat="1" ht="22.5" customHeight="1">
      <c r="A23" s="26"/>
      <c r="B23" s="86">
        <v>14</v>
      </c>
      <c r="C23" s="72"/>
      <c r="D23" s="87" t="s">
        <v>95</v>
      </c>
      <c r="E23" s="72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>
        <f t="shared" si="6"/>
        <v>0</v>
      </c>
      <c r="V23" s="91"/>
      <c r="W23" s="90">
        <f t="shared" si="3"/>
        <v>0</v>
      </c>
      <c r="X23" s="91"/>
      <c r="Y23" s="91">
        <f t="shared" si="2"/>
        <v>0</v>
      </c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4" s="17" customFormat="1" ht="22.5" customHeight="1">
      <c r="A24" s="26"/>
      <c r="B24" s="86" t="s">
        <v>74</v>
      </c>
      <c r="C24" s="72"/>
      <c r="D24" s="87" t="s">
        <v>5</v>
      </c>
      <c r="E24" s="72"/>
      <c r="F24" s="88">
        <v>5000</v>
      </c>
      <c r="G24" s="88">
        <v>2000</v>
      </c>
      <c r="H24" s="88">
        <v>3000</v>
      </c>
      <c r="I24" s="88">
        <v>2703214</v>
      </c>
      <c r="J24" s="88">
        <v>1496230</v>
      </c>
      <c r="K24" s="88">
        <v>21151520</v>
      </c>
      <c r="L24" s="88">
        <v>10000</v>
      </c>
      <c r="M24" s="88">
        <v>4133597</v>
      </c>
      <c r="N24" s="88">
        <v>10000</v>
      </c>
      <c r="O24" s="88">
        <v>10000</v>
      </c>
      <c r="P24" s="88">
        <v>463777</v>
      </c>
      <c r="Q24" s="88">
        <v>9999</v>
      </c>
      <c r="R24" s="88">
        <v>10000</v>
      </c>
      <c r="S24" s="88">
        <v>153886</v>
      </c>
      <c r="T24" s="88">
        <v>591111</v>
      </c>
      <c r="U24" s="88">
        <f t="shared" si="6"/>
        <v>30753334</v>
      </c>
      <c r="V24" s="91"/>
      <c r="W24" s="92">
        <f t="shared" si="3"/>
        <v>30008337</v>
      </c>
      <c r="X24" s="91"/>
      <c r="Y24" s="91">
        <f t="shared" si="2"/>
        <v>30008337</v>
      </c>
      <c r="Z24" s="91"/>
      <c r="AA24" s="91"/>
      <c r="AB24" s="91"/>
      <c r="AC24" s="91"/>
      <c r="AD24" s="91"/>
      <c r="AE24" s="91"/>
      <c r="AF24" s="91"/>
      <c r="AG24" s="91"/>
      <c r="AH24" s="91"/>
    </row>
    <row r="25" spans="1:34" s="23" customFormat="1" ht="24.75" customHeight="1">
      <c r="A25" s="22"/>
      <c r="B25" s="94"/>
      <c r="C25" s="79"/>
      <c r="D25" s="80" t="s">
        <v>6</v>
      </c>
      <c r="E25" s="81"/>
      <c r="F25" s="82">
        <f>SUM(F26,F27,F28,F29,F30,F31,F32,F41,F42,F46,F47,F48,F49)</f>
        <v>6813853</v>
      </c>
      <c r="G25" s="82">
        <f aca="true" t="shared" si="7" ref="G25:U25">SUM(G26,G27,G28,G29,G30,G31,G32,G41,G42,G46,G47,G48,G49)</f>
        <v>3276992</v>
      </c>
      <c r="H25" s="82">
        <f t="shared" si="7"/>
        <v>8373001.000000001</v>
      </c>
      <c r="I25" s="82">
        <f t="shared" si="7"/>
        <v>28647548</v>
      </c>
      <c r="J25" s="82">
        <f t="shared" si="7"/>
        <v>173630106</v>
      </c>
      <c r="K25" s="82">
        <f t="shared" si="7"/>
        <v>1243447655</v>
      </c>
      <c r="L25" s="82">
        <f t="shared" si="7"/>
        <v>90559575</v>
      </c>
      <c r="M25" s="82">
        <f t="shared" si="7"/>
        <v>77074932</v>
      </c>
      <c r="N25" s="82">
        <f t="shared" si="7"/>
        <v>7663490</v>
      </c>
      <c r="O25" s="82">
        <f t="shared" si="7"/>
        <v>188613057</v>
      </c>
      <c r="P25" s="82">
        <f t="shared" si="7"/>
        <v>23097165</v>
      </c>
      <c r="Q25" s="82">
        <f t="shared" si="7"/>
        <v>901058301</v>
      </c>
      <c r="R25" s="82">
        <f>SUM(R26,R27,R28,R29,R30,R31,R32,R41,R42,R46,R47,R48,R49)</f>
        <v>22953321</v>
      </c>
      <c r="S25" s="82">
        <f t="shared" si="7"/>
        <v>2245716</v>
      </c>
      <c r="T25" s="82">
        <f>SUM(T26,T27,T28,T29,T30,T31,T32,T41,T42,T46,T47,T48,T49)</f>
        <v>12854140</v>
      </c>
      <c r="U25" s="82">
        <f t="shared" si="7"/>
        <v>2790308852</v>
      </c>
      <c r="V25" s="85"/>
      <c r="W25" s="95">
        <f>SUM(W26,W27,W28,W29,W30,W31,W32,W41:W42,W46,W47,W48,W49)</f>
        <v>2775208996</v>
      </c>
      <c r="X25" s="95" t="e">
        <f>SUM(X26,X27,X28,X29,X30,X31,X32,X41:X42,X46,X47,X48,X49)</f>
        <v>#REF!</v>
      </c>
      <c r="Y25" s="95" t="e">
        <f>SUM(Y26,Y27,Y28,Y29,Y30,Y31,Y32,Y41:Y42,Y46,Y47,Y48,Y49)</f>
        <v>#REF!</v>
      </c>
      <c r="Z25" s="96"/>
      <c r="AA25" s="85">
        <f>+U25-S25-T25</f>
        <v>2775208996</v>
      </c>
      <c r="AB25" s="85"/>
      <c r="AC25" s="85" t="e">
        <f>+AA25+#REF!</f>
        <v>#REF!</v>
      </c>
      <c r="AD25" s="85"/>
      <c r="AE25" s="85"/>
      <c r="AF25" s="85"/>
      <c r="AG25" s="85"/>
      <c r="AH25" s="85"/>
    </row>
    <row r="26" spans="1:34" s="17" customFormat="1" ht="22.5" customHeight="1">
      <c r="A26" s="26"/>
      <c r="B26" s="86" t="s">
        <v>7</v>
      </c>
      <c r="C26" s="72"/>
      <c r="D26" s="87" t="s">
        <v>8</v>
      </c>
      <c r="E26" s="72"/>
      <c r="F26" s="88">
        <v>6199388</v>
      </c>
      <c r="G26" s="88">
        <v>2996133</v>
      </c>
      <c r="H26" s="88">
        <v>7799380.000000001</v>
      </c>
      <c r="I26" s="88">
        <v>10647611.999999998</v>
      </c>
      <c r="J26" s="88">
        <v>15678443</v>
      </c>
      <c r="K26" s="88">
        <v>102413043.00000001</v>
      </c>
      <c r="L26" s="88">
        <v>7947426.999999998</v>
      </c>
      <c r="M26" s="88">
        <v>5857438.999999999</v>
      </c>
      <c r="N26" s="88">
        <v>4760196</v>
      </c>
      <c r="O26" s="88">
        <v>6401453</v>
      </c>
      <c r="P26" s="88">
        <v>16589590.000000002</v>
      </c>
      <c r="Q26" s="88">
        <v>11678439</v>
      </c>
      <c r="R26" s="88">
        <v>14223723</v>
      </c>
      <c r="S26" s="88">
        <v>1737365</v>
      </c>
      <c r="T26" s="88">
        <v>7830468</v>
      </c>
      <c r="U26" s="88">
        <f aca="true" t="shared" si="8" ref="U26:U31">SUM(F26:T26)</f>
        <v>222760099</v>
      </c>
      <c r="V26" s="91"/>
      <c r="W26" s="92">
        <f t="shared" si="3"/>
        <v>213192266</v>
      </c>
      <c r="X26" s="93" t="e">
        <f>+#REF!</f>
        <v>#REF!</v>
      </c>
      <c r="Y26" s="91" t="e">
        <f>SUM(W26:X26)</f>
        <v>#REF!</v>
      </c>
      <c r="Z26" s="91"/>
      <c r="AA26" s="91"/>
      <c r="AB26" s="91"/>
      <c r="AC26" s="91"/>
      <c r="AD26" s="91"/>
      <c r="AE26" s="91"/>
      <c r="AF26" s="91"/>
      <c r="AG26" s="91"/>
      <c r="AH26" s="91"/>
    </row>
    <row r="27" spans="1:34" s="17" customFormat="1" ht="22.5" customHeight="1">
      <c r="A27" s="26"/>
      <c r="B27" s="86" t="s">
        <v>9</v>
      </c>
      <c r="C27" s="72"/>
      <c r="D27" s="87" t="s">
        <v>10</v>
      </c>
      <c r="E27" s="72"/>
      <c r="F27" s="88">
        <v>291895</v>
      </c>
      <c r="G27" s="88">
        <v>173239.00000000003</v>
      </c>
      <c r="H27" s="88">
        <v>356763.00000000006</v>
      </c>
      <c r="I27" s="88">
        <v>533626</v>
      </c>
      <c r="J27" s="88">
        <v>999151</v>
      </c>
      <c r="K27" s="88">
        <v>7201208.999999999</v>
      </c>
      <c r="L27" s="88">
        <v>598929.0000000001</v>
      </c>
      <c r="M27" s="88">
        <v>357883.99999999994</v>
      </c>
      <c r="N27" s="88">
        <v>208922</v>
      </c>
      <c r="O27" s="88">
        <v>770475</v>
      </c>
      <c r="P27" s="88">
        <v>4001833.999999999</v>
      </c>
      <c r="Q27" s="88">
        <v>963356</v>
      </c>
      <c r="R27" s="88">
        <v>1142681.9999999998</v>
      </c>
      <c r="S27" s="88">
        <v>222064</v>
      </c>
      <c r="T27" s="88">
        <v>3754050</v>
      </c>
      <c r="U27" s="88">
        <f t="shared" si="8"/>
        <v>21576079</v>
      </c>
      <c r="V27" s="91"/>
      <c r="W27" s="92">
        <f t="shared" si="3"/>
        <v>17599965</v>
      </c>
      <c r="X27" s="93" t="e">
        <f>+#REF!</f>
        <v>#REF!</v>
      </c>
      <c r="Y27" s="91" t="e">
        <f aca="true" t="shared" si="9" ref="Y27:Y49">SUM(W27:X27)</f>
        <v>#REF!</v>
      </c>
      <c r="Z27" s="91"/>
      <c r="AA27" s="91"/>
      <c r="AB27" s="91"/>
      <c r="AC27" s="91"/>
      <c r="AD27" s="91"/>
      <c r="AE27" s="91"/>
      <c r="AF27" s="91"/>
      <c r="AG27" s="91"/>
      <c r="AH27" s="91"/>
    </row>
    <row r="28" spans="1:34" s="17" customFormat="1" ht="22.5" customHeight="1">
      <c r="A28" s="26"/>
      <c r="B28" s="86" t="s">
        <v>11</v>
      </c>
      <c r="C28" s="72"/>
      <c r="D28" s="87" t="s">
        <v>52</v>
      </c>
      <c r="E28" s="72"/>
      <c r="F28" s="88">
        <v>0</v>
      </c>
      <c r="G28" s="88">
        <v>0</v>
      </c>
      <c r="H28" s="88">
        <v>0</v>
      </c>
      <c r="I28" s="88">
        <v>0</v>
      </c>
      <c r="J28" s="88">
        <v>7999</v>
      </c>
      <c r="K28" s="88">
        <v>758214</v>
      </c>
      <c r="L28" s="88">
        <v>0</v>
      </c>
      <c r="M28" s="88">
        <v>11809</v>
      </c>
      <c r="N28" s="88">
        <v>0</v>
      </c>
      <c r="O28" s="88"/>
      <c r="P28" s="88">
        <v>0</v>
      </c>
      <c r="Q28" s="88">
        <v>0</v>
      </c>
      <c r="R28" s="88">
        <v>0</v>
      </c>
      <c r="S28" s="88">
        <v>0</v>
      </c>
      <c r="T28" s="88"/>
      <c r="U28" s="88">
        <f t="shared" si="8"/>
        <v>778022</v>
      </c>
      <c r="V28" s="91"/>
      <c r="W28" s="92">
        <f t="shared" si="3"/>
        <v>778022</v>
      </c>
      <c r="X28" s="72"/>
      <c r="Y28" s="91">
        <f t="shared" si="9"/>
        <v>778022</v>
      </c>
      <c r="Z28" s="91"/>
      <c r="AA28" s="91"/>
      <c r="AB28" s="91"/>
      <c r="AC28" s="91"/>
      <c r="AD28" s="91"/>
      <c r="AE28" s="91"/>
      <c r="AF28" s="91"/>
      <c r="AG28" s="91"/>
      <c r="AH28" s="91"/>
    </row>
    <row r="29" spans="1:34" s="17" customFormat="1" ht="22.5" customHeight="1">
      <c r="A29" s="26"/>
      <c r="B29" s="86" t="s">
        <v>12</v>
      </c>
      <c r="C29" s="72"/>
      <c r="D29" s="87" t="s">
        <v>14</v>
      </c>
      <c r="E29" s="72"/>
      <c r="F29" s="88">
        <v>78966</v>
      </c>
      <c r="G29" s="88"/>
      <c r="H29" s="88"/>
      <c r="I29" s="88"/>
      <c r="J29" s="88"/>
      <c r="K29" s="88">
        <v>891722</v>
      </c>
      <c r="L29" s="88"/>
      <c r="M29" s="88"/>
      <c r="N29" s="88"/>
      <c r="O29" s="88"/>
      <c r="P29" s="88"/>
      <c r="Q29" s="88">
        <v>723052</v>
      </c>
      <c r="R29" s="88">
        <v>138465</v>
      </c>
      <c r="S29" s="88"/>
      <c r="T29" s="88"/>
      <c r="U29" s="88">
        <f t="shared" si="8"/>
        <v>1832205</v>
      </c>
      <c r="V29" s="91"/>
      <c r="W29" s="92">
        <f t="shared" si="3"/>
        <v>1832205</v>
      </c>
      <c r="X29" s="91"/>
      <c r="Y29" s="91">
        <f t="shared" si="9"/>
        <v>1832205</v>
      </c>
      <c r="Z29" s="91"/>
      <c r="AA29" s="91"/>
      <c r="AB29" s="91"/>
      <c r="AC29" s="91"/>
      <c r="AD29" s="91"/>
      <c r="AE29" s="91"/>
      <c r="AF29" s="91"/>
      <c r="AG29" s="91"/>
      <c r="AH29" s="91"/>
    </row>
    <row r="30" spans="1:34" s="17" customFormat="1" ht="22.5" customHeight="1">
      <c r="A30" s="26"/>
      <c r="B30" s="86" t="s">
        <v>13</v>
      </c>
      <c r="C30" s="72"/>
      <c r="D30" s="87" t="s">
        <v>30</v>
      </c>
      <c r="E30" s="72"/>
      <c r="F30" s="88"/>
      <c r="G30" s="88"/>
      <c r="H30" s="88"/>
      <c r="I30" s="88"/>
      <c r="J30" s="88"/>
      <c r="K30" s="88"/>
      <c r="L30" s="88"/>
      <c r="M30" s="88"/>
      <c r="N30" s="88">
        <v>2340000</v>
      </c>
      <c r="O30" s="88"/>
      <c r="P30" s="88"/>
      <c r="Q30" s="88"/>
      <c r="R30" s="88"/>
      <c r="S30" s="88">
        <v>10225</v>
      </c>
      <c r="T30" s="88"/>
      <c r="U30" s="88">
        <f t="shared" si="8"/>
        <v>2350225</v>
      </c>
      <c r="V30" s="91"/>
      <c r="W30" s="92">
        <f t="shared" si="3"/>
        <v>2340000</v>
      </c>
      <c r="X30" s="91"/>
      <c r="Y30" s="91">
        <f t="shared" si="9"/>
        <v>2340000</v>
      </c>
      <c r="Z30" s="91"/>
      <c r="AA30" s="91"/>
      <c r="AB30" s="91"/>
      <c r="AC30" s="91"/>
      <c r="AD30" s="91"/>
      <c r="AE30" s="91"/>
      <c r="AF30" s="91"/>
      <c r="AG30" s="91"/>
      <c r="AH30" s="91"/>
    </row>
    <row r="31" spans="1:34" s="17" customFormat="1" ht="22.5" customHeight="1">
      <c r="A31" s="26"/>
      <c r="B31" s="86" t="s">
        <v>75</v>
      </c>
      <c r="C31" s="72"/>
      <c r="D31" s="87" t="s">
        <v>67</v>
      </c>
      <c r="E31" s="72"/>
      <c r="F31" s="88"/>
      <c r="G31" s="88"/>
      <c r="H31" s="88"/>
      <c r="I31" s="88">
        <v>68632</v>
      </c>
      <c r="J31" s="88">
        <v>0</v>
      </c>
      <c r="K31" s="88">
        <v>38919</v>
      </c>
      <c r="L31" s="88"/>
      <c r="M31" s="88"/>
      <c r="N31" s="88"/>
      <c r="O31" s="88"/>
      <c r="P31" s="88"/>
      <c r="Q31" s="88">
        <v>0</v>
      </c>
      <c r="R31" s="88"/>
      <c r="S31" s="88"/>
      <c r="T31" s="88"/>
      <c r="U31" s="88">
        <f t="shared" si="8"/>
        <v>107551</v>
      </c>
      <c r="V31" s="91"/>
      <c r="W31" s="92">
        <f t="shared" si="3"/>
        <v>107551</v>
      </c>
      <c r="X31" s="91"/>
      <c r="Y31" s="91">
        <f t="shared" si="9"/>
        <v>107551</v>
      </c>
      <c r="Z31" s="91"/>
      <c r="AA31" s="91"/>
      <c r="AB31" s="91"/>
      <c r="AC31" s="91"/>
      <c r="AD31" s="91"/>
      <c r="AE31" s="91"/>
      <c r="AF31" s="91"/>
      <c r="AG31" s="91"/>
      <c r="AH31" s="91"/>
    </row>
    <row r="32" spans="1:34" s="15" customFormat="1" ht="22.5" customHeight="1">
      <c r="A32" s="26"/>
      <c r="B32" s="86" t="s">
        <v>76</v>
      </c>
      <c r="C32" s="72"/>
      <c r="D32" s="97" t="s">
        <v>68</v>
      </c>
      <c r="E32" s="72"/>
      <c r="F32" s="88">
        <f aca="true" t="shared" si="10" ref="F32:R32">SUM(F33:F39)</f>
        <v>45095</v>
      </c>
      <c r="G32" s="88">
        <f t="shared" si="10"/>
        <v>71390</v>
      </c>
      <c r="H32" s="88">
        <f t="shared" si="10"/>
        <v>137188</v>
      </c>
      <c r="I32" s="88">
        <f t="shared" si="10"/>
        <v>107372</v>
      </c>
      <c r="J32" s="88">
        <f t="shared" si="10"/>
        <v>128859</v>
      </c>
      <c r="K32" s="88">
        <f t="shared" si="10"/>
        <v>4832662</v>
      </c>
      <c r="L32" s="88">
        <f t="shared" si="10"/>
        <v>2902086</v>
      </c>
      <c r="M32" s="88">
        <f>SUM(M33:M40)</f>
        <v>103404</v>
      </c>
      <c r="N32" s="88">
        <f t="shared" si="10"/>
        <v>35385</v>
      </c>
      <c r="O32" s="88">
        <f>SUM(O33:O39)</f>
        <v>160447</v>
      </c>
      <c r="P32" s="88">
        <f t="shared" si="10"/>
        <v>1242261</v>
      </c>
      <c r="Q32" s="88">
        <f>SUM(Q33:Q39)</f>
        <v>34888</v>
      </c>
      <c r="R32" s="88">
        <f t="shared" si="10"/>
        <v>275828</v>
      </c>
      <c r="S32" s="88">
        <f>SUM(S33:S39)</f>
        <v>91270</v>
      </c>
      <c r="T32" s="88">
        <f>SUM(T33:T39)</f>
        <v>105279</v>
      </c>
      <c r="U32" s="88">
        <f>SUM(U33:U40)</f>
        <v>10273414</v>
      </c>
      <c r="V32" s="90"/>
      <c r="W32" s="98">
        <f t="shared" si="3"/>
        <v>10076865</v>
      </c>
      <c r="X32" s="93" t="e">
        <f>+#REF!</f>
        <v>#REF!</v>
      </c>
      <c r="Y32" s="91" t="e">
        <f t="shared" si="9"/>
        <v>#REF!</v>
      </c>
      <c r="Z32" s="91"/>
      <c r="AA32" s="90"/>
      <c r="AB32" s="90"/>
      <c r="AC32" s="90"/>
      <c r="AD32" s="90"/>
      <c r="AE32" s="90"/>
      <c r="AF32" s="90"/>
      <c r="AG32" s="90"/>
      <c r="AH32" s="90"/>
    </row>
    <row r="33" spans="1:34" s="17" customFormat="1" ht="22.5" customHeight="1">
      <c r="A33" s="26"/>
      <c r="B33" s="99" t="s">
        <v>20</v>
      </c>
      <c r="C33" s="100"/>
      <c r="D33" s="101" t="s">
        <v>38</v>
      </c>
      <c r="E33" s="72"/>
      <c r="F33" s="102"/>
      <c r="G33" s="102"/>
      <c r="H33" s="102"/>
      <c r="I33" s="102"/>
      <c r="J33" s="102"/>
      <c r="K33" s="102">
        <v>1600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f aca="true" t="shared" si="11" ref="U33:U41">SUM(F33:T33)</f>
        <v>1600</v>
      </c>
      <c r="V33" s="91"/>
      <c r="W33" s="92">
        <f t="shared" si="3"/>
        <v>1600</v>
      </c>
      <c r="X33" s="91"/>
      <c r="Y33" s="91">
        <f t="shared" si="9"/>
        <v>1600</v>
      </c>
      <c r="Z33" s="91"/>
      <c r="AA33" s="91"/>
      <c r="AB33" s="91"/>
      <c r="AC33" s="91"/>
      <c r="AD33" s="91"/>
      <c r="AE33" s="91"/>
      <c r="AF33" s="91"/>
      <c r="AG33" s="91"/>
      <c r="AH33" s="91"/>
    </row>
    <row r="34" spans="1:34" s="17" customFormat="1" ht="22.5" customHeight="1">
      <c r="A34" s="26"/>
      <c r="B34" s="103" t="s">
        <v>39</v>
      </c>
      <c r="C34" s="72"/>
      <c r="D34" s="87" t="s">
        <v>98</v>
      </c>
      <c r="E34" s="72"/>
      <c r="F34" s="88"/>
      <c r="G34" s="88"/>
      <c r="H34" s="88"/>
      <c r="I34" s="88"/>
      <c r="J34" s="88"/>
      <c r="K34" s="88">
        <v>446613</v>
      </c>
      <c r="L34" s="88"/>
      <c r="M34" s="88"/>
      <c r="N34" s="88"/>
      <c r="O34" s="88"/>
      <c r="P34" s="88"/>
      <c r="Q34" s="88"/>
      <c r="R34" s="88"/>
      <c r="S34" s="88"/>
      <c r="T34" s="88"/>
      <c r="U34" s="88">
        <f t="shared" si="11"/>
        <v>446613</v>
      </c>
      <c r="V34" s="91"/>
      <c r="W34" s="92">
        <f t="shared" si="3"/>
        <v>446613</v>
      </c>
      <c r="X34" s="91"/>
      <c r="Y34" s="91">
        <f t="shared" si="9"/>
        <v>446613</v>
      </c>
      <c r="Z34" s="91"/>
      <c r="AA34" s="91"/>
      <c r="AB34" s="91"/>
      <c r="AC34" s="91"/>
      <c r="AD34" s="91"/>
      <c r="AE34" s="91"/>
      <c r="AF34" s="91"/>
      <c r="AG34" s="91"/>
      <c r="AH34" s="91"/>
    </row>
    <row r="35" spans="1:34" s="17" customFormat="1" ht="22.5" customHeight="1">
      <c r="A35" s="26"/>
      <c r="B35" s="103" t="s">
        <v>31</v>
      </c>
      <c r="C35" s="72"/>
      <c r="D35" s="87" t="s">
        <v>33</v>
      </c>
      <c r="E35" s="72"/>
      <c r="F35" s="88"/>
      <c r="G35" s="88"/>
      <c r="H35" s="88"/>
      <c r="I35" s="88"/>
      <c r="J35" s="88"/>
      <c r="K35" s="88">
        <v>948727</v>
      </c>
      <c r="L35" s="88">
        <v>2855364</v>
      </c>
      <c r="M35" s="88"/>
      <c r="N35" s="88"/>
      <c r="O35" s="88"/>
      <c r="P35" s="88">
        <v>18536</v>
      </c>
      <c r="Q35" s="88"/>
      <c r="R35" s="88"/>
      <c r="S35" s="88"/>
      <c r="T35" s="88"/>
      <c r="U35" s="88">
        <f t="shared" si="11"/>
        <v>3822627</v>
      </c>
      <c r="V35" s="91"/>
      <c r="W35" s="92">
        <f t="shared" si="3"/>
        <v>3822627</v>
      </c>
      <c r="X35" s="91"/>
      <c r="Y35" s="91">
        <f t="shared" si="9"/>
        <v>3822627</v>
      </c>
      <c r="Z35" s="91"/>
      <c r="AA35" s="91"/>
      <c r="AB35" s="91"/>
      <c r="AC35" s="91"/>
      <c r="AD35" s="91"/>
      <c r="AE35" s="91"/>
      <c r="AF35" s="91"/>
      <c r="AG35" s="91"/>
      <c r="AH35" s="91"/>
    </row>
    <row r="36" spans="1:34" s="17" customFormat="1" ht="22.5" customHeight="1">
      <c r="A36" s="26"/>
      <c r="B36" s="103" t="s">
        <v>32</v>
      </c>
      <c r="C36" s="72"/>
      <c r="D36" s="87" t="s">
        <v>34</v>
      </c>
      <c r="E36" s="72"/>
      <c r="F36" s="88"/>
      <c r="G36" s="88"/>
      <c r="H36" s="88"/>
      <c r="I36" s="88"/>
      <c r="J36" s="88"/>
      <c r="K36" s="88">
        <v>31406</v>
      </c>
      <c r="L36" s="88"/>
      <c r="M36" s="88"/>
      <c r="N36" s="88"/>
      <c r="O36" s="88">
        <v>26442</v>
      </c>
      <c r="P36" s="88"/>
      <c r="Q36" s="88"/>
      <c r="R36" s="88"/>
      <c r="S36" s="88">
        <v>3170</v>
      </c>
      <c r="T36" s="88"/>
      <c r="U36" s="88">
        <f t="shared" si="11"/>
        <v>61018</v>
      </c>
      <c r="V36" s="91"/>
      <c r="W36" s="92">
        <f t="shared" si="3"/>
        <v>57848</v>
      </c>
      <c r="X36" s="91"/>
      <c r="Y36" s="91">
        <f t="shared" si="9"/>
        <v>57848</v>
      </c>
      <c r="Z36" s="91"/>
      <c r="AA36" s="91"/>
      <c r="AB36" s="91"/>
      <c r="AC36" s="91"/>
      <c r="AD36" s="91"/>
      <c r="AE36" s="91"/>
      <c r="AF36" s="91"/>
      <c r="AG36" s="91"/>
      <c r="AH36" s="91"/>
    </row>
    <row r="37" spans="1:34" s="17" customFormat="1" ht="22.5" customHeight="1">
      <c r="A37" s="26"/>
      <c r="B37" s="103" t="s">
        <v>37</v>
      </c>
      <c r="C37" s="72"/>
      <c r="D37" s="87" t="s">
        <v>47</v>
      </c>
      <c r="E37" s="72"/>
      <c r="F37" s="88"/>
      <c r="G37" s="88"/>
      <c r="H37" s="88">
        <v>3580</v>
      </c>
      <c r="I37" s="88"/>
      <c r="J37" s="88"/>
      <c r="K37" s="88">
        <v>2854726</v>
      </c>
      <c r="L37" s="88"/>
      <c r="M37" s="88">
        <v>53428</v>
      </c>
      <c r="N37" s="88"/>
      <c r="O37" s="88"/>
      <c r="P37" s="88">
        <v>381662</v>
      </c>
      <c r="Q37" s="88"/>
      <c r="R37" s="88"/>
      <c r="S37" s="88">
        <v>61350</v>
      </c>
      <c r="T37" s="88"/>
      <c r="U37" s="88">
        <f t="shared" si="11"/>
        <v>3354746</v>
      </c>
      <c r="V37" s="91"/>
      <c r="W37" s="92">
        <f t="shared" si="3"/>
        <v>3293396</v>
      </c>
      <c r="X37" s="91"/>
      <c r="Y37" s="91">
        <f t="shared" si="9"/>
        <v>3293396</v>
      </c>
      <c r="Z37" s="91"/>
      <c r="AA37" s="91"/>
      <c r="AB37" s="91"/>
      <c r="AC37" s="91"/>
      <c r="AD37" s="91"/>
      <c r="AE37" s="91"/>
      <c r="AF37" s="91"/>
      <c r="AG37" s="91"/>
      <c r="AH37" s="91"/>
    </row>
    <row r="38" spans="1:34" s="17" customFormat="1" ht="22.5" customHeight="1">
      <c r="A38" s="26"/>
      <c r="B38" s="103" t="s">
        <v>21</v>
      </c>
      <c r="C38" s="72"/>
      <c r="D38" s="87" t="s">
        <v>36</v>
      </c>
      <c r="E38" s="72"/>
      <c r="F38" s="88">
        <v>16030</v>
      </c>
      <c r="G38" s="88">
        <v>49896</v>
      </c>
      <c r="H38" s="88">
        <v>51955</v>
      </c>
      <c r="I38" s="88">
        <v>60839</v>
      </c>
      <c r="J38" s="88">
        <v>49422</v>
      </c>
      <c r="K38" s="88">
        <v>121953</v>
      </c>
      <c r="L38" s="88">
        <v>17641</v>
      </c>
      <c r="M38" s="88">
        <v>27811</v>
      </c>
      <c r="N38" s="88">
        <v>9335</v>
      </c>
      <c r="O38" s="88">
        <v>48385</v>
      </c>
      <c r="P38" s="88">
        <v>123920</v>
      </c>
      <c r="Q38" s="88">
        <v>17228</v>
      </c>
      <c r="R38" s="88">
        <v>64418</v>
      </c>
      <c r="S38" s="88">
        <v>12590</v>
      </c>
      <c r="T38" s="88">
        <v>58533</v>
      </c>
      <c r="U38" s="88">
        <f t="shared" si="11"/>
        <v>729956</v>
      </c>
      <c r="V38" s="91"/>
      <c r="W38" s="92">
        <f t="shared" si="3"/>
        <v>658833</v>
      </c>
      <c r="X38" s="91"/>
      <c r="Y38" s="91">
        <f t="shared" si="9"/>
        <v>658833</v>
      </c>
      <c r="Z38" s="91"/>
      <c r="AA38" s="91"/>
      <c r="AB38" s="91"/>
      <c r="AC38" s="91"/>
      <c r="AD38" s="91"/>
      <c r="AE38" s="91"/>
      <c r="AF38" s="91"/>
      <c r="AG38" s="91"/>
      <c r="AH38" s="91"/>
    </row>
    <row r="39" spans="1:34" s="17" customFormat="1" ht="22.5" customHeight="1">
      <c r="A39" s="26"/>
      <c r="B39" s="103" t="s">
        <v>23</v>
      </c>
      <c r="C39" s="72"/>
      <c r="D39" s="87" t="s">
        <v>35</v>
      </c>
      <c r="E39" s="72"/>
      <c r="F39" s="88">
        <v>29065</v>
      </c>
      <c r="G39" s="88">
        <v>21494</v>
      </c>
      <c r="H39" s="88">
        <v>81653</v>
      </c>
      <c r="I39" s="88">
        <v>46533</v>
      </c>
      <c r="J39" s="88">
        <v>79437</v>
      </c>
      <c r="K39" s="88">
        <v>427637</v>
      </c>
      <c r="L39" s="88">
        <v>29081</v>
      </c>
      <c r="M39" s="88">
        <v>22165</v>
      </c>
      <c r="N39" s="88">
        <v>26050</v>
      </c>
      <c r="O39" s="88">
        <v>85620</v>
      </c>
      <c r="P39" s="88">
        <v>718143</v>
      </c>
      <c r="Q39" s="88">
        <v>17660</v>
      </c>
      <c r="R39" s="88">
        <v>211410</v>
      </c>
      <c r="S39" s="88">
        <v>14160</v>
      </c>
      <c r="T39" s="88">
        <v>46746</v>
      </c>
      <c r="U39" s="88">
        <f t="shared" si="11"/>
        <v>1856854</v>
      </c>
      <c r="V39" s="91"/>
      <c r="W39" s="92">
        <f t="shared" si="3"/>
        <v>1795948</v>
      </c>
      <c r="X39" s="91"/>
      <c r="Y39" s="91">
        <f t="shared" si="9"/>
        <v>1795948</v>
      </c>
      <c r="Z39" s="91"/>
      <c r="AA39" s="91"/>
      <c r="AB39" s="91"/>
      <c r="AC39" s="91"/>
      <c r="AD39" s="91"/>
      <c r="AE39" s="91"/>
      <c r="AF39" s="91"/>
      <c r="AG39" s="91"/>
      <c r="AH39" s="91"/>
    </row>
    <row r="40" spans="1:34" s="17" customFormat="1" ht="22.5" customHeight="1">
      <c r="A40" s="26"/>
      <c r="B40" s="103" t="s">
        <v>96</v>
      </c>
      <c r="C40" s="72"/>
      <c r="D40" s="87" t="s">
        <v>97</v>
      </c>
      <c r="E40" s="72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>
        <f t="shared" si="11"/>
        <v>0</v>
      </c>
      <c r="V40" s="91"/>
      <c r="W40" s="90"/>
      <c r="X40" s="91"/>
      <c r="Y40" s="91">
        <f t="shared" si="9"/>
        <v>0</v>
      </c>
      <c r="Z40" s="91"/>
      <c r="AA40" s="91"/>
      <c r="AB40" s="91"/>
      <c r="AC40" s="91"/>
      <c r="AD40" s="91"/>
      <c r="AE40" s="91"/>
      <c r="AF40" s="91"/>
      <c r="AG40" s="91"/>
      <c r="AH40" s="91"/>
    </row>
    <row r="41" spans="1:34" s="17" customFormat="1" ht="22.5" customHeight="1">
      <c r="A41" s="26"/>
      <c r="B41" s="104">
        <v>30</v>
      </c>
      <c r="C41" s="105"/>
      <c r="D41" s="106" t="s">
        <v>100</v>
      </c>
      <c r="E41" s="72"/>
      <c r="F41" s="107"/>
      <c r="G41" s="107"/>
      <c r="H41" s="107"/>
      <c r="I41" s="107">
        <v>3610416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88">
        <f t="shared" si="11"/>
        <v>3610416</v>
      </c>
      <c r="V41" s="91"/>
      <c r="W41" s="92">
        <f t="shared" si="3"/>
        <v>3610416</v>
      </c>
      <c r="X41" s="91"/>
      <c r="Y41" s="91">
        <f t="shared" si="9"/>
        <v>3610416</v>
      </c>
      <c r="Z41" s="91"/>
      <c r="AA41" s="91"/>
      <c r="AB41" s="91"/>
      <c r="AC41" s="91"/>
      <c r="AD41" s="91"/>
      <c r="AE41" s="91"/>
      <c r="AF41" s="91"/>
      <c r="AG41" s="91"/>
      <c r="AH41" s="91"/>
    </row>
    <row r="42" spans="1:34" ht="22.5" customHeight="1">
      <c r="A42" s="3"/>
      <c r="B42" s="104" t="s">
        <v>77</v>
      </c>
      <c r="C42" s="105"/>
      <c r="D42" s="106" t="s">
        <v>15</v>
      </c>
      <c r="E42" s="72"/>
      <c r="F42" s="107">
        <f aca="true" t="shared" si="12" ref="F42:P42">SUM(F43,F44,F45)</f>
        <v>60619</v>
      </c>
      <c r="G42" s="107">
        <f t="shared" si="12"/>
        <v>0</v>
      </c>
      <c r="H42" s="107">
        <f t="shared" si="12"/>
        <v>0</v>
      </c>
      <c r="I42" s="107">
        <f t="shared" si="12"/>
        <v>11904427</v>
      </c>
      <c r="J42" s="107">
        <f t="shared" si="12"/>
        <v>133918279</v>
      </c>
      <c r="K42" s="107">
        <f t="shared" si="12"/>
        <v>1048116163</v>
      </c>
      <c r="L42" s="107">
        <f t="shared" si="12"/>
        <v>73670723</v>
      </c>
      <c r="M42" s="107">
        <f t="shared" si="12"/>
        <v>60144148</v>
      </c>
      <c r="N42" s="107">
        <f t="shared" si="12"/>
        <v>204414</v>
      </c>
      <c r="O42" s="107">
        <f t="shared" si="12"/>
        <v>160995572</v>
      </c>
      <c r="P42" s="107">
        <f t="shared" si="12"/>
        <v>0</v>
      </c>
      <c r="Q42" s="107">
        <f>SUM(Q43,Q44,Q45)</f>
        <v>470555831</v>
      </c>
      <c r="R42" s="107">
        <f>SUM(R43,R44,R45)</f>
        <v>5224853</v>
      </c>
      <c r="S42" s="107">
        <f>SUM(S43,S44,S45)</f>
        <v>134564</v>
      </c>
      <c r="T42" s="107">
        <f>SUM(T43,T44,T45)</f>
        <v>102250</v>
      </c>
      <c r="U42" s="108">
        <f>SUM(U43,U44,U45)</f>
        <v>1965031843</v>
      </c>
      <c r="V42" s="109"/>
      <c r="W42" s="98">
        <f t="shared" si="3"/>
        <v>1964795029</v>
      </c>
      <c r="X42" s="93" t="e">
        <f>+#REF!</f>
        <v>#REF!</v>
      </c>
      <c r="Y42" s="91" t="e">
        <f t="shared" si="9"/>
        <v>#REF!</v>
      </c>
      <c r="Z42" s="110"/>
      <c r="AA42" s="109"/>
      <c r="AB42" s="109"/>
      <c r="AC42" s="109"/>
      <c r="AD42" s="109"/>
      <c r="AE42" s="109"/>
      <c r="AF42" s="109"/>
      <c r="AG42" s="109"/>
      <c r="AH42" s="109"/>
    </row>
    <row r="43" spans="1:34" s="17" customFormat="1" ht="22.5" customHeight="1">
      <c r="A43" s="26"/>
      <c r="B43" s="103" t="s">
        <v>20</v>
      </c>
      <c r="C43" s="72"/>
      <c r="D43" s="87" t="s">
        <v>42</v>
      </c>
      <c r="E43" s="72"/>
      <c r="F43" s="88">
        <v>60619</v>
      </c>
      <c r="G43" s="88"/>
      <c r="H43" s="88"/>
      <c r="I43" s="88">
        <v>633650</v>
      </c>
      <c r="J43" s="88">
        <v>1001839</v>
      </c>
      <c r="K43" s="88">
        <v>2533453</v>
      </c>
      <c r="L43" s="88">
        <v>163017</v>
      </c>
      <c r="M43" s="88">
        <v>1310341</v>
      </c>
      <c r="N43" s="88">
        <v>204414</v>
      </c>
      <c r="O43" s="88"/>
      <c r="P43" s="88"/>
      <c r="Q43" s="88"/>
      <c r="R43" s="88">
        <v>1606458</v>
      </c>
      <c r="S43" s="88"/>
      <c r="T43" s="88"/>
      <c r="U43" s="88">
        <f aca="true" t="shared" si="13" ref="U43:U49">SUM(F43:T43)</f>
        <v>7513791</v>
      </c>
      <c r="V43" s="91"/>
      <c r="W43" s="92">
        <f t="shared" si="3"/>
        <v>7513791</v>
      </c>
      <c r="X43" s="91"/>
      <c r="Y43" s="91">
        <f t="shared" si="9"/>
        <v>7513791</v>
      </c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s="17" customFormat="1" ht="22.5" customHeight="1">
      <c r="A44" s="26"/>
      <c r="B44" s="103" t="s">
        <v>39</v>
      </c>
      <c r="C44" s="72"/>
      <c r="D44" s="87" t="s">
        <v>43</v>
      </c>
      <c r="E44" s="72"/>
      <c r="F44" s="88"/>
      <c r="G44" s="88"/>
      <c r="H44" s="88"/>
      <c r="I44" s="88">
        <v>11270777</v>
      </c>
      <c r="J44" s="88">
        <v>132916440</v>
      </c>
      <c r="K44" s="88">
        <v>1045582710</v>
      </c>
      <c r="L44" s="88">
        <v>73507706</v>
      </c>
      <c r="M44" s="88">
        <v>58833807</v>
      </c>
      <c r="N44" s="88"/>
      <c r="O44" s="88">
        <v>160995572</v>
      </c>
      <c r="P44" s="88"/>
      <c r="Q44" s="88">
        <v>470555831</v>
      </c>
      <c r="R44" s="88">
        <v>3618395</v>
      </c>
      <c r="S44" s="88">
        <v>134564</v>
      </c>
      <c r="T44" s="88">
        <v>102250</v>
      </c>
      <c r="U44" s="88">
        <f t="shared" si="13"/>
        <v>1957518052</v>
      </c>
      <c r="V44" s="91"/>
      <c r="W44" s="92">
        <f t="shared" si="3"/>
        <v>1957281238</v>
      </c>
      <c r="X44" s="91"/>
      <c r="Y44" s="91">
        <f t="shared" si="9"/>
        <v>1957281238</v>
      </c>
      <c r="Z44" s="91"/>
      <c r="AA44" s="91"/>
      <c r="AB44" s="91"/>
      <c r="AC44" s="91"/>
      <c r="AD44" s="91"/>
      <c r="AE44" s="91"/>
      <c r="AF44" s="91"/>
      <c r="AG44" s="91"/>
      <c r="AH44" s="91"/>
    </row>
    <row r="45" spans="1:34" s="17" customFormat="1" ht="22.5" customHeight="1">
      <c r="A45" s="26"/>
      <c r="B45" s="103" t="s">
        <v>31</v>
      </c>
      <c r="C45" s="72"/>
      <c r="D45" s="87" t="s">
        <v>101</v>
      </c>
      <c r="E45" s="72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>
        <f t="shared" si="13"/>
        <v>0</v>
      </c>
      <c r="V45" s="91"/>
      <c r="W45" s="90">
        <f t="shared" si="3"/>
        <v>0</v>
      </c>
      <c r="X45" s="91"/>
      <c r="Y45" s="91">
        <f t="shared" si="9"/>
        <v>0</v>
      </c>
      <c r="Z45" s="91"/>
      <c r="AA45" s="91"/>
      <c r="AB45" s="91"/>
      <c r="AC45" s="91"/>
      <c r="AD45" s="91"/>
      <c r="AE45" s="91"/>
      <c r="AF45" s="91"/>
      <c r="AG45" s="91"/>
      <c r="AH45" s="91"/>
    </row>
    <row r="46" spans="1:34" s="17" customFormat="1" ht="22.5" customHeight="1">
      <c r="A46" s="26"/>
      <c r="B46" s="86" t="s">
        <v>16</v>
      </c>
      <c r="C46" s="72"/>
      <c r="D46" s="87" t="s">
        <v>40</v>
      </c>
      <c r="E46" s="72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>
        <f t="shared" si="13"/>
        <v>0</v>
      </c>
      <c r="V46" s="91"/>
      <c r="W46" s="90">
        <f t="shared" si="3"/>
        <v>0</v>
      </c>
      <c r="X46" s="91"/>
      <c r="Y46" s="91">
        <f t="shared" si="9"/>
        <v>0</v>
      </c>
      <c r="Z46" s="91"/>
      <c r="AA46" s="91"/>
      <c r="AB46" s="91"/>
      <c r="AC46" s="91"/>
      <c r="AD46" s="91"/>
      <c r="AE46" s="91"/>
      <c r="AF46" s="91"/>
      <c r="AG46" s="91"/>
      <c r="AH46" s="91"/>
    </row>
    <row r="47" spans="1:34" s="17" customFormat="1" ht="22.5" customHeight="1">
      <c r="A47" s="26"/>
      <c r="B47" s="86" t="s">
        <v>17</v>
      </c>
      <c r="C47" s="72"/>
      <c r="D47" s="87" t="s">
        <v>18</v>
      </c>
      <c r="E47" s="72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>
        <v>393501528</v>
      </c>
      <c r="R47" s="88"/>
      <c r="S47" s="88"/>
      <c r="T47" s="88"/>
      <c r="U47" s="88">
        <f t="shared" si="13"/>
        <v>393501528</v>
      </c>
      <c r="V47" s="91"/>
      <c r="W47" s="92">
        <f t="shared" si="3"/>
        <v>393501528</v>
      </c>
      <c r="X47" s="91"/>
      <c r="Y47" s="91">
        <f t="shared" si="9"/>
        <v>393501528</v>
      </c>
      <c r="Z47" s="91"/>
      <c r="AA47" s="91"/>
      <c r="AB47" s="91"/>
      <c r="AC47" s="91"/>
      <c r="AD47" s="91"/>
      <c r="AE47" s="91"/>
      <c r="AF47" s="91"/>
      <c r="AG47" s="91"/>
      <c r="AH47" s="91"/>
    </row>
    <row r="48" spans="1:34" s="17" customFormat="1" ht="22.5" customHeight="1">
      <c r="A48" s="26"/>
      <c r="B48" s="86" t="s">
        <v>78</v>
      </c>
      <c r="C48" s="72"/>
      <c r="D48" s="87" t="s">
        <v>41</v>
      </c>
      <c r="E48" s="72"/>
      <c r="F48" s="88">
        <v>132890</v>
      </c>
      <c r="G48" s="88">
        <v>34230</v>
      </c>
      <c r="H48" s="88">
        <v>76670</v>
      </c>
      <c r="I48" s="88">
        <v>1765463</v>
      </c>
      <c r="J48" s="88">
        <v>22887375</v>
      </c>
      <c r="K48" s="88">
        <v>79095723</v>
      </c>
      <c r="L48" s="88">
        <v>5430410</v>
      </c>
      <c r="M48" s="88">
        <v>10590248</v>
      </c>
      <c r="N48" s="88">
        <v>104573</v>
      </c>
      <c r="O48" s="88">
        <v>20275110</v>
      </c>
      <c r="P48" s="88">
        <v>1253480</v>
      </c>
      <c r="Q48" s="88">
        <v>23591208</v>
      </c>
      <c r="R48" s="88">
        <v>1937770</v>
      </c>
      <c r="S48" s="88">
        <v>45228</v>
      </c>
      <c r="T48" s="88">
        <v>1052093</v>
      </c>
      <c r="U48" s="88">
        <f t="shared" si="13"/>
        <v>168272471</v>
      </c>
      <c r="V48" s="91"/>
      <c r="W48" s="92">
        <f t="shared" si="3"/>
        <v>167175150</v>
      </c>
      <c r="X48" s="91"/>
      <c r="Y48" s="91">
        <f t="shared" si="9"/>
        <v>167175150</v>
      </c>
      <c r="Z48" s="91"/>
      <c r="AA48" s="91"/>
      <c r="AB48" s="91"/>
      <c r="AC48" s="91"/>
      <c r="AD48" s="91"/>
      <c r="AE48" s="91"/>
      <c r="AF48" s="91"/>
      <c r="AG48" s="91"/>
      <c r="AH48" s="91"/>
    </row>
    <row r="49" spans="1:34" s="17" customFormat="1" ht="22.5" customHeight="1">
      <c r="A49" s="26"/>
      <c r="B49" s="104" t="s">
        <v>79</v>
      </c>
      <c r="C49" s="105"/>
      <c r="D49" s="106" t="s">
        <v>19</v>
      </c>
      <c r="E49" s="72"/>
      <c r="F49" s="107">
        <v>5000</v>
      </c>
      <c r="G49" s="107">
        <v>2000</v>
      </c>
      <c r="H49" s="107">
        <v>3000</v>
      </c>
      <c r="I49" s="107">
        <v>10000</v>
      </c>
      <c r="J49" s="107">
        <v>10000</v>
      </c>
      <c r="K49" s="107">
        <v>100000</v>
      </c>
      <c r="L49" s="107">
        <v>10000</v>
      </c>
      <c r="M49" s="107">
        <v>10000</v>
      </c>
      <c r="N49" s="107">
        <v>10000</v>
      </c>
      <c r="O49" s="107">
        <v>10000</v>
      </c>
      <c r="P49" s="107">
        <v>10000</v>
      </c>
      <c r="Q49" s="107">
        <v>9999</v>
      </c>
      <c r="R49" s="107">
        <v>10000</v>
      </c>
      <c r="S49" s="107">
        <v>5000</v>
      </c>
      <c r="T49" s="107">
        <v>10000</v>
      </c>
      <c r="U49" s="107">
        <f t="shared" si="13"/>
        <v>214999</v>
      </c>
      <c r="V49" s="91"/>
      <c r="W49" s="92">
        <f t="shared" si="3"/>
        <v>199999</v>
      </c>
      <c r="X49" s="91"/>
      <c r="Y49" s="91">
        <f t="shared" si="9"/>
        <v>199999</v>
      </c>
      <c r="Z49" s="91"/>
      <c r="AA49" s="91"/>
      <c r="AB49" s="91"/>
      <c r="AC49" s="91"/>
      <c r="AD49" s="91"/>
      <c r="AE49" s="91"/>
      <c r="AF49" s="91"/>
      <c r="AG49" s="91"/>
      <c r="AH49" s="91"/>
    </row>
    <row r="50" spans="2:34" ht="25.5" customHeight="1">
      <c r="B50" s="67"/>
      <c r="C50" s="67"/>
      <c r="D50" s="67"/>
      <c r="E50" s="67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109"/>
      <c r="W50" s="109"/>
      <c r="X50" s="90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</row>
    <row r="51" spans="2:34" ht="18" customHeight="1" hidden="1">
      <c r="B51" s="67"/>
      <c r="C51" s="67"/>
      <c r="D51" s="67"/>
      <c r="E51" s="67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>
        <f>+S9-S25</f>
        <v>0</v>
      </c>
      <c r="T51" s="111">
        <f>+T9-T25</f>
        <v>0</v>
      </c>
      <c r="U51" s="112">
        <f>+U9-U25</f>
        <v>0</v>
      </c>
      <c r="V51" s="112">
        <f>+V9-V25</f>
        <v>0</v>
      </c>
      <c r="W51" s="112">
        <f>+W9-W25</f>
        <v>0</v>
      </c>
      <c r="X51" s="90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2:34" ht="18" customHeight="1">
      <c r="B52" s="67"/>
      <c r="C52" s="67"/>
      <c r="D52" s="67"/>
      <c r="E52" s="67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09"/>
      <c r="W52" s="109"/>
      <c r="X52" s="90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2:34" ht="18" customHeight="1">
      <c r="B53" s="67"/>
      <c r="C53" s="67"/>
      <c r="D53" s="67"/>
      <c r="E53" s="67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2"/>
      <c r="V53" s="109"/>
      <c r="W53" s="109"/>
      <c r="X53" s="90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2:34" ht="18" customHeight="1">
      <c r="B54" s="67"/>
      <c r="C54" s="67"/>
      <c r="D54" s="67"/>
      <c r="E54" s="67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109"/>
      <c r="W54" s="109"/>
      <c r="X54" s="90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2:34" ht="18" customHeight="1">
      <c r="B55" s="67"/>
      <c r="C55" s="67"/>
      <c r="D55" s="67"/>
      <c r="E55" s="67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109"/>
      <c r="W55" s="109"/>
      <c r="X55" s="90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2:34" ht="18" customHeight="1">
      <c r="B56" s="67"/>
      <c r="C56" s="67"/>
      <c r="D56" s="67"/>
      <c r="E56" s="67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109"/>
      <c r="V56" s="109"/>
      <c r="W56" s="109"/>
      <c r="X56" s="90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</row>
    <row r="57" spans="2:34" ht="18" customHeight="1">
      <c r="B57" s="67"/>
      <c r="C57" s="67"/>
      <c r="D57" s="67"/>
      <c r="E57" s="67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9"/>
      <c r="V57" s="109"/>
      <c r="W57" s="109"/>
      <c r="X57" s="90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</row>
    <row r="58" spans="2:34" ht="18" customHeight="1">
      <c r="B58" s="67"/>
      <c r="C58" s="67"/>
      <c r="D58" s="67"/>
      <c r="E58" s="67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109"/>
      <c r="V58" s="109"/>
      <c r="W58" s="109"/>
      <c r="X58" s="90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</row>
    <row r="59" spans="2:34" ht="18" customHeight="1">
      <c r="B59" s="67"/>
      <c r="C59" s="67"/>
      <c r="D59" s="67"/>
      <c r="E59" s="6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109"/>
      <c r="V59" s="109"/>
      <c r="W59" s="109"/>
      <c r="X59" s="90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</row>
    <row r="60" spans="2:34" ht="18" customHeight="1">
      <c r="B60" s="67"/>
      <c r="C60" s="67"/>
      <c r="D60" s="67"/>
      <c r="E60" s="67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109"/>
      <c r="V60" s="109"/>
      <c r="W60" s="109"/>
      <c r="X60" s="90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</row>
    <row r="61" spans="2:34" ht="18" customHeight="1">
      <c r="B61" s="67"/>
      <c r="C61" s="67"/>
      <c r="D61" s="67"/>
      <c r="E61" s="67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109"/>
      <c r="V61" s="109"/>
      <c r="W61" s="109"/>
      <c r="X61" s="90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</row>
    <row r="62" spans="2:34" ht="18" customHeight="1">
      <c r="B62" s="67"/>
      <c r="C62" s="67"/>
      <c r="D62" s="67"/>
      <c r="E62" s="67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109"/>
      <c r="V62" s="109"/>
      <c r="W62" s="109"/>
      <c r="X62" s="90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2:34" ht="18" customHeight="1">
      <c r="B63" s="67"/>
      <c r="C63" s="67"/>
      <c r="D63" s="67"/>
      <c r="E63" s="67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109"/>
      <c r="V63" s="109"/>
      <c r="W63" s="109"/>
      <c r="X63" s="90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</row>
    <row r="64" spans="2:34" ht="18" customHeight="1">
      <c r="B64" s="67"/>
      <c r="C64" s="67"/>
      <c r="D64" s="67"/>
      <c r="E64" s="67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109"/>
      <c r="V64" s="109"/>
      <c r="W64" s="109"/>
      <c r="X64" s="90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</row>
    <row r="65" spans="2:34" ht="18" customHeight="1">
      <c r="B65" s="67"/>
      <c r="C65" s="67"/>
      <c r="D65" s="67"/>
      <c r="E65" s="67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109"/>
      <c r="V65" s="109"/>
      <c r="W65" s="109"/>
      <c r="X65" s="90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</row>
    <row r="66" spans="2:34" ht="18" customHeight="1">
      <c r="B66" s="67"/>
      <c r="C66" s="67"/>
      <c r="D66" s="67"/>
      <c r="E66" s="67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109"/>
      <c r="V66" s="109"/>
      <c r="W66" s="109"/>
      <c r="X66" s="90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2:34" ht="18" customHeight="1">
      <c r="B67" s="67"/>
      <c r="C67" s="67"/>
      <c r="D67" s="67"/>
      <c r="E67" s="67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109"/>
      <c r="V67" s="109"/>
      <c r="W67" s="109"/>
      <c r="X67" s="90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2:34" ht="18" customHeight="1">
      <c r="B68" s="67"/>
      <c r="C68" s="67"/>
      <c r="D68" s="67"/>
      <c r="E68" s="6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09"/>
      <c r="V68" s="109"/>
      <c r="W68" s="109"/>
      <c r="X68" s="90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2:34" ht="18" customHeight="1">
      <c r="B69" s="67"/>
      <c r="C69" s="67"/>
      <c r="D69" s="67"/>
      <c r="E69" s="67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109"/>
      <c r="V69" s="109"/>
      <c r="W69" s="109"/>
      <c r="X69" s="90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2:34" ht="18" customHeight="1">
      <c r="B70" s="67"/>
      <c r="C70" s="67"/>
      <c r="D70" s="67"/>
      <c r="E70" s="67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109"/>
      <c r="V70" s="109"/>
      <c r="W70" s="109"/>
      <c r="X70" s="90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2:34" ht="18" customHeight="1">
      <c r="B71" s="67"/>
      <c r="C71" s="67"/>
      <c r="D71" s="67"/>
      <c r="E71" s="67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109"/>
      <c r="V71" s="109"/>
      <c r="W71" s="109"/>
      <c r="X71" s="90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2:34" ht="18" customHeight="1">
      <c r="B72" s="67"/>
      <c r="C72" s="67"/>
      <c r="D72" s="67"/>
      <c r="E72" s="67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109"/>
      <c r="V72" s="109"/>
      <c r="W72" s="109"/>
      <c r="X72" s="90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2:34" ht="18" customHeight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9"/>
      <c r="V73" s="109"/>
      <c r="W73" s="109"/>
      <c r="X73" s="90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2:34" ht="18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9"/>
      <c r="V74" s="109"/>
      <c r="W74" s="109"/>
      <c r="X74" s="90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2:34" ht="18" customHeight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9"/>
      <c r="V75" s="109"/>
      <c r="W75" s="109"/>
      <c r="X75" s="90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2:34" ht="18" customHeight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9"/>
      <c r="V76" s="109"/>
      <c r="W76" s="109"/>
      <c r="X76" s="90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2:34" ht="18" customHeight="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9"/>
      <c r="V77" s="109"/>
      <c r="W77" s="109"/>
      <c r="X77" s="90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2:34" ht="18" customHeight="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9"/>
      <c r="V78" s="109"/>
      <c r="W78" s="109"/>
      <c r="X78" s="90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2:34" ht="18" customHeight="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9"/>
      <c r="V79" s="109"/>
      <c r="W79" s="109"/>
      <c r="X79" s="90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2:34" ht="18" customHeight="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9"/>
      <c r="V80" s="109"/>
      <c r="W80" s="109"/>
      <c r="X80" s="90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</row>
    <row r="81" spans="2:34" ht="18" customHeight="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9"/>
      <c r="V81" s="109"/>
      <c r="W81" s="109"/>
      <c r="X81" s="90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</row>
    <row r="82" spans="2:34" ht="18" customHeight="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9"/>
      <c r="V82" s="109"/>
      <c r="W82" s="109"/>
      <c r="X82" s="90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</row>
    <row r="83" spans="2:34" ht="18" customHeight="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9"/>
      <c r="V83" s="109"/>
      <c r="W83" s="109"/>
      <c r="X83" s="90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</row>
    <row r="84" spans="2:34" ht="18" customHeight="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9"/>
      <c r="V84" s="109"/>
      <c r="W84" s="109"/>
      <c r="X84" s="90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</row>
    <row r="85" spans="2:34" ht="18" customHeight="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9"/>
      <c r="V85" s="109"/>
      <c r="W85" s="109"/>
      <c r="X85" s="90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</row>
    <row r="86" spans="2:34" ht="18" customHeight="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9"/>
      <c r="V86" s="109"/>
      <c r="W86" s="109"/>
      <c r="X86" s="90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</row>
    <row r="87" spans="2:34" ht="18" customHeight="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9"/>
      <c r="V87" s="109"/>
      <c r="W87" s="109"/>
      <c r="X87" s="90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</row>
    <row r="88" spans="2:34" ht="18" customHeight="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9"/>
      <c r="V88" s="109"/>
      <c r="W88" s="109"/>
      <c r="X88" s="90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</row>
    <row r="89" spans="2:34" ht="18" customHeight="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9"/>
      <c r="V89" s="109"/>
      <c r="W89" s="109"/>
      <c r="X89" s="90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</row>
    <row r="90" spans="2:34" ht="18" customHeight="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9"/>
      <c r="V90" s="109"/>
      <c r="W90" s="109"/>
      <c r="X90" s="90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</row>
    <row r="91" spans="2:34" ht="18" customHeight="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9"/>
      <c r="V91" s="109"/>
      <c r="W91" s="109"/>
      <c r="X91" s="90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</row>
    <row r="92" spans="2:34" ht="18" customHeight="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9"/>
      <c r="V92" s="109"/>
      <c r="W92" s="109"/>
      <c r="X92" s="90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</row>
    <row r="93" spans="2:34" ht="18" customHeight="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9"/>
      <c r="V93" s="109"/>
      <c r="W93" s="109"/>
      <c r="X93" s="90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</row>
    <row r="94" spans="2:34" ht="18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9"/>
      <c r="V94" s="109"/>
      <c r="W94" s="109"/>
      <c r="X94" s="90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</row>
    <row r="95" spans="2:34" ht="18" customHeight="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9"/>
      <c r="V95" s="109"/>
      <c r="W95" s="109"/>
      <c r="X95" s="90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</row>
    <row r="96" spans="2:34" ht="18" customHeight="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9"/>
      <c r="V96" s="109"/>
      <c r="W96" s="109"/>
      <c r="X96" s="90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</row>
    <row r="97" spans="2:34" ht="18" customHeight="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9"/>
      <c r="V97" s="109"/>
      <c r="W97" s="109"/>
      <c r="X97" s="90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</row>
    <row r="98" spans="2:34" ht="18" customHeight="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9"/>
      <c r="V98" s="109"/>
      <c r="W98" s="109"/>
      <c r="X98" s="90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</row>
    <row r="99" spans="2:34" ht="18" customHeight="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9"/>
      <c r="V99" s="109"/>
      <c r="W99" s="109"/>
      <c r="X99" s="90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</row>
    <row r="100" spans="2:34" ht="18" customHeight="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9"/>
      <c r="V100" s="109"/>
      <c r="W100" s="109"/>
      <c r="X100" s="90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</row>
    <row r="101" spans="2:34" ht="18" customHeight="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9"/>
      <c r="V101" s="109"/>
      <c r="W101" s="109"/>
      <c r="X101" s="90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</row>
    <row r="102" spans="2:34" ht="18" customHeight="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9"/>
      <c r="V102" s="109"/>
      <c r="W102" s="109"/>
      <c r="X102" s="90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</row>
    <row r="103" spans="2:34" ht="18" customHeight="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9"/>
      <c r="V103" s="109"/>
      <c r="W103" s="109"/>
      <c r="X103" s="90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</row>
    <row r="104" spans="2:34" ht="18" customHeight="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9"/>
      <c r="V104" s="109"/>
      <c r="W104" s="109"/>
      <c r="X104" s="90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</row>
  </sheetData>
  <sheetProtection/>
  <mergeCells count="1">
    <mergeCell ref="K3:O3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3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pane xSplit="5" ySplit="9" topLeftCell="K1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1" sqref="K21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00390625" style="15" customWidth="1"/>
    <col min="21" max="21" width="18.125" style="1" customWidth="1"/>
    <col min="22" max="22" width="20.75390625" style="1" hidden="1" customWidth="1"/>
    <col min="23" max="23" width="9.625" style="1" hidden="1" customWidth="1"/>
    <col min="24" max="24" width="16.75390625" style="1" hidden="1" customWidth="1"/>
    <col min="25" max="25" width="17.625" style="1" hidden="1" customWidth="1"/>
    <col min="26" max="27" width="9.625" style="1" hidden="1" customWidth="1"/>
    <col min="28" max="28" width="17.75390625" style="1" hidden="1" customWidth="1"/>
    <col min="29" max="29" width="14.625" style="1" hidden="1" customWidth="1"/>
    <col min="30" max="31" width="9.625" style="1" hidden="1" customWidth="1"/>
    <col min="32" max="32" width="0.37109375" style="1" customWidth="1"/>
    <col min="33" max="16384" width="9.625" style="1" customWidth="1"/>
  </cols>
  <sheetData>
    <row r="1" spans="1:32" ht="18" customHeight="1">
      <c r="A1" s="69"/>
      <c r="B1" s="67"/>
      <c r="C1" s="67"/>
      <c r="D1" s="113">
        <v>1000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7"/>
      <c r="T1" s="67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8" customHeight="1">
      <c r="A2" s="69"/>
      <c r="B2" s="61"/>
      <c r="C2" s="67"/>
      <c r="D2" s="67"/>
      <c r="E2" s="67"/>
      <c r="F2" s="62"/>
      <c r="G2" s="62"/>
      <c r="H2" s="62"/>
      <c r="I2" s="62"/>
      <c r="J2" s="62"/>
      <c r="K2" s="70" t="s">
        <v>108</v>
      </c>
      <c r="L2" s="62"/>
      <c r="M2" s="62"/>
      <c r="N2" s="62"/>
      <c r="O2" s="62"/>
      <c r="P2" s="62"/>
      <c r="Q2" s="62"/>
      <c r="R2" s="62"/>
      <c r="S2" s="62"/>
      <c r="T2" s="62"/>
      <c r="U2" s="64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8" customHeight="1">
      <c r="A3" s="69"/>
      <c r="B3" s="61"/>
      <c r="C3" s="67"/>
      <c r="D3" s="67"/>
      <c r="E3" s="67"/>
      <c r="F3" s="62"/>
      <c r="G3" s="62"/>
      <c r="H3" s="62"/>
      <c r="I3" s="62"/>
      <c r="J3" s="62"/>
      <c r="K3" s="63" t="s">
        <v>104</v>
      </c>
      <c r="L3" s="63"/>
      <c r="M3" s="63"/>
      <c r="N3" s="63"/>
      <c r="O3" s="63"/>
      <c r="P3" s="62"/>
      <c r="Q3" s="62"/>
      <c r="R3" s="62"/>
      <c r="S3" s="62"/>
      <c r="T3" s="62"/>
      <c r="U3" s="64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18" customHeight="1">
      <c r="A4" s="69"/>
      <c r="B4" s="6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8"/>
      <c r="U4" s="68"/>
      <c r="V4" s="67"/>
      <c r="W4" s="67"/>
      <c r="X4" s="69"/>
      <c r="Y4" s="69"/>
      <c r="Z4" s="69"/>
      <c r="AA4" s="69"/>
      <c r="AB4" s="69"/>
      <c r="AC4" s="69"/>
      <c r="AD4" s="69"/>
      <c r="AE4" s="69"/>
      <c r="AF4" s="69"/>
    </row>
    <row r="5" spans="1:32" ht="18" customHeight="1">
      <c r="A5" s="69"/>
      <c r="B5" s="65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  <c r="T5" s="68"/>
      <c r="U5" s="68"/>
      <c r="V5" s="67"/>
      <c r="W5" s="67"/>
      <c r="X5" s="69"/>
      <c r="Y5" s="69"/>
      <c r="Z5" s="69"/>
      <c r="AA5" s="69"/>
      <c r="AB5" s="69"/>
      <c r="AC5" s="69"/>
      <c r="AD5" s="69"/>
      <c r="AE5" s="69"/>
      <c r="AF5" s="69"/>
    </row>
    <row r="6" spans="1:32" s="15" customFormat="1" ht="18" customHeight="1">
      <c r="A6" s="67"/>
      <c r="B6" s="65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s="15" customFormat="1" ht="18" customHeight="1">
      <c r="A7" s="67"/>
      <c r="B7" s="61"/>
      <c r="C7" s="67"/>
      <c r="D7" s="67"/>
      <c r="E7" s="72"/>
      <c r="F7" s="73" t="s">
        <v>53</v>
      </c>
      <c r="G7" s="73" t="s">
        <v>54</v>
      </c>
      <c r="H7" s="73" t="s">
        <v>55</v>
      </c>
      <c r="I7" s="73" t="s">
        <v>65</v>
      </c>
      <c r="J7" s="73" t="s">
        <v>66</v>
      </c>
      <c r="K7" s="73" t="s">
        <v>56</v>
      </c>
      <c r="L7" s="73" t="s">
        <v>57</v>
      </c>
      <c r="M7" s="73" t="s">
        <v>58</v>
      </c>
      <c r="N7" s="73" t="s">
        <v>60</v>
      </c>
      <c r="O7" s="73" t="s">
        <v>80</v>
      </c>
      <c r="P7" s="73" t="s">
        <v>61</v>
      </c>
      <c r="Q7" s="73" t="s">
        <v>59</v>
      </c>
      <c r="R7" s="73" t="s">
        <v>62</v>
      </c>
      <c r="S7" s="73" t="s">
        <v>63</v>
      </c>
      <c r="T7" s="73" t="s">
        <v>49</v>
      </c>
      <c r="U7" s="75" t="s">
        <v>50</v>
      </c>
      <c r="V7" s="67" t="s">
        <v>69</v>
      </c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s="15" customFormat="1" ht="18" customHeight="1">
      <c r="A8" s="67"/>
      <c r="B8" s="66"/>
      <c r="C8" s="67"/>
      <c r="D8" s="67"/>
      <c r="E8" s="72"/>
      <c r="F8" s="76" t="s">
        <v>81</v>
      </c>
      <c r="G8" s="76" t="s">
        <v>82</v>
      </c>
      <c r="H8" s="76" t="s">
        <v>83</v>
      </c>
      <c r="I8" s="76" t="s">
        <v>84</v>
      </c>
      <c r="J8" s="76" t="s">
        <v>85</v>
      </c>
      <c r="K8" s="76" t="s">
        <v>86</v>
      </c>
      <c r="L8" s="76" t="s">
        <v>87</v>
      </c>
      <c r="M8" s="76" t="s">
        <v>88</v>
      </c>
      <c r="N8" s="76" t="s">
        <v>89</v>
      </c>
      <c r="O8" s="76" t="s">
        <v>90</v>
      </c>
      <c r="P8" s="76" t="s">
        <v>91</v>
      </c>
      <c r="Q8" s="76" t="s">
        <v>99</v>
      </c>
      <c r="R8" s="76" t="s">
        <v>92</v>
      </c>
      <c r="S8" s="76" t="s">
        <v>93</v>
      </c>
      <c r="T8" s="76" t="s">
        <v>94</v>
      </c>
      <c r="U8" s="77" t="s">
        <v>64</v>
      </c>
      <c r="V8" s="67" t="s">
        <v>70</v>
      </c>
      <c r="W8" s="67"/>
      <c r="X8" s="67"/>
      <c r="Y8" s="85" t="s">
        <v>106</v>
      </c>
      <c r="Z8" s="67"/>
      <c r="AA8" s="67"/>
      <c r="AB8" s="67"/>
      <c r="AC8" s="67">
        <v>1000</v>
      </c>
      <c r="AD8" s="67"/>
      <c r="AE8" s="67"/>
      <c r="AF8" s="67"/>
    </row>
    <row r="9" spans="1:32" s="51" customFormat="1" ht="24.75" customHeight="1">
      <c r="A9" s="114"/>
      <c r="B9" s="78" t="s">
        <v>0</v>
      </c>
      <c r="C9" s="79"/>
      <c r="D9" s="80" t="s">
        <v>1</v>
      </c>
      <c r="E9" s="81"/>
      <c r="F9" s="82">
        <f aca="true" t="shared" si="0" ref="F9:T9">SUM(F11,F12,F13,F14,F19,F20,F21,F22,F23,F24,F10)</f>
        <v>5323854.909999999</v>
      </c>
      <c r="G9" s="82">
        <f t="shared" si="0"/>
        <v>2398471.604</v>
      </c>
      <c r="H9" s="82">
        <f t="shared" si="0"/>
        <v>6455998.35</v>
      </c>
      <c r="I9" s="82">
        <f t="shared" si="0"/>
        <v>12807178.232</v>
      </c>
      <c r="J9" s="82">
        <f t="shared" si="0"/>
        <v>77711290.688</v>
      </c>
      <c r="K9" s="82">
        <f t="shared" si="0"/>
        <v>694459220.079</v>
      </c>
      <c r="L9" s="82">
        <f t="shared" si="0"/>
        <v>53136958.392</v>
      </c>
      <c r="M9" s="82">
        <f t="shared" si="0"/>
        <v>61172799.911000006</v>
      </c>
      <c r="N9" s="82">
        <f t="shared" si="0"/>
        <v>-14327938.205</v>
      </c>
      <c r="O9" s="82">
        <f t="shared" si="0"/>
        <v>78533100.44000001</v>
      </c>
      <c r="P9" s="82">
        <f t="shared" si="0"/>
        <v>16184138.989999998</v>
      </c>
      <c r="Q9" s="82">
        <f>SUM(Q11,Q12,Q13,Q14,Q19,Q20,Q21,Q22,Q23,Q24,Q10)</f>
        <v>582825598.063</v>
      </c>
      <c r="R9" s="82">
        <f t="shared" si="0"/>
        <v>14121097.161</v>
      </c>
      <c r="S9" s="82">
        <f t="shared" si="0"/>
        <v>1657524</v>
      </c>
      <c r="T9" s="82">
        <f t="shared" si="0"/>
        <v>8986488</v>
      </c>
      <c r="U9" s="82">
        <f>SUM(U11,U12,U13,U14,U19,U20,U21,U22,U24,U10,U23)</f>
        <v>1601445780.615</v>
      </c>
      <c r="V9" s="115">
        <f>SUM(V11,V10,V12,V13,V14,V19,V20,V21,V22,V24,V23)</f>
        <v>1590801768.615</v>
      </c>
      <c r="W9" s="85"/>
      <c r="X9" s="115" t="e">
        <f>SUM(X11,X10,X12,X13,X14,X19,X20,X21,X22,X24,X23)</f>
        <v>#REF!</v>
      </c>
      <c r="Y9" s="91" t="e">
        <f aca="true" t="shared" si="1" ref="Y9:Y49">+V9+X9</f>
        <v>#REF!</v>
      </c>
      <c r="Z9" s="85"/>
      <c r="AA9" s="85"/>
      <c r="AB9" s="85" t="e">
        <f>+(U9-S9-T9)+#REF!</f>
        <v>#REF!</v>
      </c>
      <c r="AC9" s="85"/>
      <c r="AD9" s="85"/>
      <c r="AE9" s="85"/>
      <c r="AF9" s="116"/>
    </row>
    <row r="10" spans="1:32" s="17" customFormat="1" ht="22.5" customHeight="1">
      <c r="A10" s="117"/>
      <c r="B10" s="86" t="s">
        <v>37</v>
      </c>
      <c r="C10" s="72"/>
      <c r="D10" s="87" t="s">
        <v>14</v>
      </c>
      <c r="E10" s="72"/>
      <c r="F10" s="88">
        <f>'EJEC NO IMPRIMIR'!F10/'EJEC REGULAR'!$D$1</f>
        <v>0</v>
      </c>
      <c r="G10" s="88">
        <f>'EJEC NO IMPRIMIR'!G10/'EJEC REGULAR'!$D$1</f>
        <v>0</v>
      </c>
      <c r="H10" s="88">
        <f>'EJEC NO IMPRIMIR'!H10/'EJEC REGULAR'!$D$1</f>
        <v>0</v>
      </c>
      <c r="I10" s="88">
        <f>'EJEC NO IMPRIMIR'!I10/'EJEC REGULAR'!$D$1</f>
        <v>120000</v>
      </c>
      <c r="J10" s="88">
        <f>'EJEC NO IMPRIMIR'!J10/'EJEC REGULAR'!$D$1</f>
        <v>0</v>
      </c>
      <c r="K10" s="88">
        <f>'EJEC NO IMPRIMIR'!K10/'EJEC REGULAR'!$D$1</f>
        <v>0</v>
      </c>
      <c r="L10" s="88">
        <f>'EJEC NO IMPRIMIR'!L10/'EJEC REGULAR'!$D$1</f>
        <v>0</v>
      </c>
      <c r="M10" s="88">
        <f>'EJEC NO IMPRIMIR'!M10/'EJEC REGULAR'!$D$1</f>
        <v>0</v>
      </c>
      <c r="N10" s="88">
        <f>'EJEC NO IMPRIMIR'!N10/'EJEC REGULAR'!$D$1</f>
        <v>0</v>
      </c>
      <c r="O10" s="88">
        <f>'EJEC NO IMPRIMIR'!O10/'EJEC REGULAR'!$D$1</f>
        <v>0</v>
      </c>
      <c r="P10" s="88">
        <f>'EJEC NO IMPRIMIR'!P10/'EJEC REGULAR'!$D$1</f>
        <v>0</v>
      </c>
      <c r="Q10" s="88">
        <f>'EJEC NO IMPRIMIR'!Q10/'EJEC REGULAR'!$D$1</f>
        <v>0</v>
      </c>
      <c r="R10" s="88">
        <f>'EJEC NO IMPRIMIR'!R10/'EJEC REGULAR'!$D$1</f>
        <v>0</v>
      </c>
      <c r="S10" s="88">
        <f>'EJEC NO IMPRIMIR'!S10/'EJEC REGULAR'!$D$1</f>
        <v>455147</v>
      </c>
      <c r="T10" s="88">
        <f>'EJEC NO IMPRIMIR'!T10/'EJEC REGULAR'!$D$1</f>
        <v>0</v>
      </c>
      <c r="U10" s="88">
        <f>SUM(F10:T10)</f>
        <v>575147</v>
      </c>
      <c r="V10" s="90">
        <f aca="true" t="shared" si="2" ref="V10:V24">+U10-T10-S10</f>
        <v>120000</v>
      </c>
      <c r="W10" s="91"/>
      <c r="X10" s="91"/>
      <c r="Y10" s="91">
        <f>+V10+X10</f>
        <v>120000</v>
      </c>
      <c r="Z10" s="91"/>
      <c r="AA10" s="91"/>
      <c r="AB10" s="91"/>
      <c r="AC10" s="91"/>
      <c r="AD10" s="91"/>
      <c r="AE10" s="91"/>
      <c r="AF10" s="72"/>
    </row>
    <row r="11" spans="1:32" s="17" customFormat="1" ht="22.5" customHeight="1">
      <c r="A11" s="117"/>
      <c r="B11" s="86" t="s">
        <v>21</v>
      </c>
      <c r="C11" s="72"/>
      <c r="D11" s="87" t="s">
        <v>22</v>
      </c>
      <c r="E11" s="72"/>
      <c r="F11" s="88">
        <f>'EJEC NO IMPRIMIR'!F11/'EJEC REGULAR'!$D$1</f>
        <v>1203.12</v>
      </c>
      <c r="G11" s="88">
        <f>'EJEC NO IMPRIMIR'!G11/'EJEC REGULAR'!$D$1</f>
        <v>577.917</v>
      </c>
      <c r="H11" s="88">
        <f>'EJEC NO IMPRIMIR'!H11/'EJEC REGULAR'!$D$1</f>
        <v>6503.382</v>
      </c>
      <c r="I11" s="88">
        <f>'EJEC NO IMPRIMIR'!I11/'EJEC REGULAR'!$D$1</f>
        <v>17460.062</v>
      </c>
      <c r="J11" s="88">
        <f>'EJEC NO IMPRIMIR'!J11/'EJEC REGULAR'!$D$1</f>
        <v>9784.115</v>
      </c>
      <c r="K11" s="88">
        <f>'EJEC NO IMPRIMIR'!K11/'EJEC REGULAR'!$D$1</f>
        <v>99258.055</v>
      </c>
      <c r="L11" s="88">
        <f>'EJEC NO IMPRIMIR'!L11/'EJEC REGULAR'!$D$1</f>
        <v>5498.695</v>
      </c>
      <c r="M11" s="88">
        <f>'EJEC NO IMPRIMIR'!M11/'EJEC REGULAR'!$D$1</f>
        <v>4495.786</v>
      </c>
      <c r="N11" s="88">
        <f>'EJEC NO IMPRIMIR'!N11/'EJEC REGULAR'!$D$1</f>
        <v>1726.531</v>
      </c>
      <c r="O11" s="88">
        <f>'EJEC NO IMPRIMIR'!O11/'EJEC REGULAR'!$D$1</f>
        <v>1053.247</v>
      </c>
      <c r="P11" s="88">
        <f>'EJEC NO IMPRIMIR'!P11/'EJEC REGULAR'!$D$1</f>
        <v>12618.07</v>
      </c>
      <c r="Q11" s="88">
        <f>'EJEC NO IMPRIMIR'!Q11/'EJEC REGULAR'!$D$1</f>
        <v>0</v>
      </c>
      <c r="R11" s="88">
        <f>'EJEC NO IMPRIMIR'!R11/'EJEC REGULAR'!$D$1</f>
        <v>3308.292</v>
      </c>
      <c r="S11" s="88">
        <f>'EJEC NO IMPRIMIR'!S11/'EJEC REGULAR'!$D$1</f>
        <v>1909</v>
      </c>
      <c r="T11" s="88">
        <f>'EJEC NO IMPRIMIR'!T11/'EJEC REGULAR'!$D$1</f>
        <v>0</v>
      </c>
      <c r="U11" s="88">
        <f>SUM(F11:T11)</f>
        <v>165396.27199999997</v>
      </c>
      <c r="V11" s="90">
        <f t="shared" si="2"/>
        <v>163487.27199999997</v>
      </c>
      <c r="W11" s="91"/>
      <c r="X11" s="91"/>
      <c r="Y11" s="91">
        <f t="shared" si="1"/>
        <v>163487.27199999997</v>
      </c>
      <c r="Z11" s="91"/>
      <c r="AA11" s="91"/>
      <c r="AB11" s="91">
        <v>128095636</v>
      </c>
      <c r="AC11" s="91">
        <f>+AB11/$AC$8</f>
        <v>128095.636</v>
      </c>
      <c r="AD11" s="91">
        <f>+Y11-AC11</f>
        <v>35391.63599999997</v>
      </c>
      <c r="AE11" s="91"/>
      <c r="AF11" s="72"/>
    </row>
    <row r="12" spans="1:32" s="17" customFormat="1" ht="22.5" customHeight="1">
      <c r="A12" s="117"/>
      <c r="B12" s="86" t="s">
        <v>23</v>
      </c>
      <c r="C12" s="72"/>
      <c r="D12" s="87" t="s">
        <v>24</v>
      </c>
      <c r="E12" s="72"/>
      <c r="F12" s="88">
        <f>'EJEC NO IMPRIMIR'!F12/'EJEC REGULAR'!$D$1</f>
        <v>0</v>
      </c>
      <c r="G12" s="88">
        <f>'EJEC NO IMPRIMIR'!G12/'EJEC REGULAR'!$D$1</f>
        <v>0</v>
      </c>
      <c r="H12" s="88">
        <f>'EJEC NO IMPRIMIR'!H12/'EJEC REGULAR'!$D$1</f>
        <v>0</v>
      </c>
      <c r="I12" s="88">
        <f>'EJEC NO IMPRIMIR'!I12/'EJEC REGULAR'!$D$1</f>
        <v>110</v>
      </c>
      <c r="J12" s="88">
        <f>'EJEC NO IMPRIMIR'!J12/'EJEC REGULAR'!$D$1</f>
        <v>437936.771</v>
      </c>
      <c r="K12" s="88">
        <f>'EJEC NO IMPRIMIR'!K12/'EJEC REGULAR'!$D$1</f>
        <v>6999170.788</v>
      </c>
      <c r="L12" s="88">
        <f>'EJEC NO IMPRIMIR'!L12/'EJEC REGULAR'!$D$1</f>
        <v>0</v>
      </c>
      <c r="M12" s="88">
        <f>'EJEC NO IMPRIMIR'!M12/'EJEC REGULAR'!$D$1</f>
        <v>0</v>
      </c>
      <c r="N12" s="88">
        <f>'EJEC NO IMPRIMIR'!N12/'EJEC REGULAR'!$D$1</f>
        <v>0</v>
      </c>
      <c r="O12" s="88">
        <f>'EJEC NO IMPRIMIR'!O12/'EJEC REGULAR'!$D$1</f>
        <v>0</v>
      </c>
      <c r="P12" s="88">
        <f>'EJEC NO IMPRIMIR'!P12/'EJEC REGULAR'!$D$1</f>
        <v>0</v>
      </c>
      <c r="Q12" s="88">
        <f>'EJEC NO IMPRIMIR'!Q12/'EJEC REGULAR'!$D$1</f>
        <v>19492973.719</v>
      </c>
      <c r="R12" s="88">
        <f>'EJEC NO IMPRIMIR'!R12/'EJEC REGULAR'!$D$1</f>
        <v>0</v>
      </c>
      <c r="S12" s="88">
        <f>'EJEC NO IMPRIMIR'!S12/'EJEC REGULAR'!$D$1</f>
        <v>204478</v>
      </c>
      <c r="T12" s="88">
        <f>'EJEC NO IMPRIMIR'!T12/'EJEC REGULAR'!$D$1</f>
        <v>0</v>
      </c>
      <c r="U12" s="88">
        <f>SUM(F12:T12)</f>
        <v>27134669.278</v>
      </c>
      <c r="V12" s="90">
        <f t="shared" si="2"/>
        <v>26930191.278</v>
      </c>
      <c r="W12" s="91"/>
      <c r="X12" s="91"/>
      <c r="Y12" s="91">
        <f t="shared" si="1"/>
        <v>26930191.278</v>
      </c>
      <c r="Z12" s="91"/>
      <c r="AA12" s="91"/>
      <c r="AB12" s="91">
        <v>23144149493</v>
      </c>
      <c r="AC12" s="91">
        <f aca="true" t="shared" si="3" ref="AC12:AC48">+AB12/$AC$8</f>
        <v>23144149.493</v>
      </c>
      <c r="AD12" s="91">
        <f aca="true" t="shared" si="4" ref="AD12:AD24">+Y12-AC12</f>
        <v>3786041.785</v>
      </c>
      <c r="AE12" s="91"/>
      <c r="AF12" s="72"/>
    </row>
    <row r="13" spans="1:32" s="17" customFormat="1" ht="22.5" customHeight="1">
      <c r="A13" s="117"/>
      <c r="B13" s="86" t="s">
        <v>25</v>
      </c>
      <c r="C13" s="72"/>
      <c r="D13" s="87" t="s">
        <v>26</v>
      </c>
      <c r="E13" s="72"/>
      <c r="F13" s="88">
        <f>'EJEC NO IMPRIMIR'!F13/'EJEC REGULAR'!$D$1</f>
        <v>244398.595</v>
      </c>
      <c r="G13" s="88">
        <f>'EJEC NO IMPRIMIR'!G13/'EJEC REGULAR'!$D$1</f>
        <v>109336.236</v>
      </c>
      <c r="H13" s="88">
        <f>'EJEC NO IMPRIMIR'!H13/'EJEC REGULAR'!$D$1</f>
        <v>252534.922</v>
      </c>
      <c r="I13" s="88">
        <f>'EJEC NO IMPRIMIR'!I13/'EJEC REGULAR'!$D$1</f>
        <v>344985.48</v>
      </c>
      <c r="J13" s="88">
        <f>'EJEC NO IMPRIMIR'!J13/'EJEC REGULAR'!$D$1</f>
        <v>766867.984</v>
      </c>
      <c r="K13" s="88">
        <f>'EJEC NO IMPRIMIR'!K13/'EJEC REGULAR'!$D$1</f>
        <v>6445850.841</v>
      </c>
      <c r="L13" s="88">
        <f>'EJEC NO IMPRIMIR'!L13/'EJEC REGULAR'!$D$1</f>
        <v>436726.59</v>
      </c>
      <c r="M13" s="88">
        <f>'EJEC NO IMPRIMIR'!M13/'EJEC REGULAR'!$D$1</f>
        <v>264694.362</v>
      </c>
      <c r="N13" s="88">
        <f>'EJEC NO IMPRIMIR'!N13/'EJEC REGULAR'!$D$1</f>
        <v>108647.614</v>
      </c>
      <c r="O13" s="88">
        <f>'EJEC NO IMPRIMIR'!O13/'EJEC REGULAR'!$D$1</f>
        <v>324778.183</v>
      </c>
      <c r="P13" s="88">
        <f>'EJEC NO IMPRIMIR'!P13/'EJEC REGULAR'!$D$1</f>
        <v>686067.132</v>
      </c>
      <c r="Q13" s="88">
        <f>'EJEC NO IMPRIMIR'!Q13/'EJEC REGULAR'!$D$1</f>
        <v>43315703.215</v>
      </c>
      <c r="R13" s="88">
        <f>'EJEC NO IMPRIMIR'!R13/'EJEC REGULAR'!$D$1</f>
        <v>388282.7</v>
      </c>
      <c r="S13" s="88">
        <f>'EJEC NO IMPRIMIR'!S13/'EJEC REGULAR'!$D$1</f>
        <v>28404</v>
      </c>
      <c r="T13" s="88">
        <f>'EJEC NO IMPRIMIR'!T13/'EJEC REGULAR'!$D$1</f>
        <v>132919</v>
      </c>
      <c r="U13" s="88">
        <f>SUM(F13:T13)</f>
        <v>53850196.854</v>
      </c>
      <c r="V13" s="90">
        <f t="shared" si="2"/>
        <v>53688873.854</v>
      </c>
      <c r="W13" s="91"/>
      <c r="X13" s="118" t="e">
        <f>+#REF!</f>
        <v>#REF!</v>
      </c>
      <c r="Y13" s="91" t="e">
        <f t="shared" si="1"/>
        <v>#REF!</v>
      </c>
      <c r="Z13" s="91"/>
      <c r="AA13" s="91"/>
      <c r="AB13" s="91">
        <v>33381115545</v>
      </c>
      <c r="AC13" s="91">
        <f t="shared" si="3"/>
        <v>33381115.545</v>
      </c>
      <c r="AD13" s="91" t="e">
        <f t="shared" si="4"/>
        <v>#REF!</v>
      </c>
      <c r="AE13" s="91"/>
      <c r="AF13" s="72"/>
    </row>
    <row r="14" spans="1:32" s="17" customFormat="1" ht="22.5" customHeight="1">
      <c r="A14" s="117"/>
      <c r="B14" s="86" t="s">
        <v>44</v>
      </c>
      <c r="C14" s="72"/>
      <c r="D14" s="87" t="s">
        <v>2</v>
      </c>
      <c r="E14" s="72"/>
      <c r="F14" s="88">
        <f>'EJEC NO IMPRIMIR'!F14/'EJEC REGULAR'!$D$1</f>
        <v>4776495</v>
      </c>
      <c r="G14" s="88">
        <f>'EJEC NO IMPRIMIR'!G14/'EJEC REGULAR'!$D$1</f>
        <v>2339750</v>
      </c>
      <c r="H14" s="88">
        <f>'EJEC NO IMPRIMIR'!H14/'EJEC REGULAR'!$D$1</f>
        <v>6515060</v>
      </c>
      <c r="I14" s="88">
        <f>'EJEC NO IMPRIMIR'!I14/'EJEC REGULAR'!$D$1</f>
        <v>9476489</v>
      </c>
      <c r="J14" s="88">
        <f>'EJEC NO IMPRIMIR'!J14/'EJEC REGULAR'!$D$1</f>
        <v>74790860</v>
      </c>
      <c r="K14" s="88">
        <f>'EJEC NO IMPRIMIR'!K14/'EJEC REGULAR'!$D$1</f>
        <v>618847626</v>
      </c>
      <c r="L14" s="88">
        <f>'EJEC NO IMPRIMIR'!L14/'EJEC REGULAR'!$D$1</f>
        <v>54258107</v>
      </c>
      <c r="M14" s="88">
        <f>'EJEC NO IMPRIMIR'!M14/'EJEC REGULAR'!$D$1</f>
        <v>56639116</v>
      </c>
      <c r="N14" s="88">
        <f>'EJEC NO IMPRIMIR'!N14/'EJEC REGULAR'!$D$1</f>
        <v>2243999</v>
      </c>
      <c r="O14" s="88">
        <f>'EJEC NO IMPRIMIR'!O14/'EJEC REGULAR'!$D$1</f>
        <v>85965745</v>
      </c>
      <c r="P14" s="88">
        <f>'EJEC NO IMPRIMIR'!P14/'EJEC REGULAR'!$D$1</f>
        <v>14768187.632</v>
      </c>
      <c r="Q14" s="88">
        <f>'EJEC NO IMPRIMIR'!Q14/'EJEC REGULAR'!$D$1</f>
        <v>186028425</v>
      </c>
      <c r="R14" s="88">
        <f>'EJEC NO IMPRIMIR'!R14/'EJEC REGULAR'!$D$1</f>
        <v>16224950</v>
      </c>
      <c r="S14" s="88">
        <f>'EJEC NO IMPRIMIR'!S14/'EJEC REGULAR'!$D$1</f>
        <v>755260</v>
      </c>
      <c r="T14" s="88">
        <f>'EJEC NO IMPRIMIR'!T14/'EJEC REGULAR'!$D$1</f>
        <v>8853569</v>
      </c>
      <c r="U14" s="88">
        <f>SUM(U15,U18)</f>
        <v>1142483638.632</v>
      </c>
      <c r="V14" s="90">
        <f t="shared" si="2"/>
        <v>1132874809.632</v>
      </c>
      <c r="W14" s="91"/>
      <c r="X14" s="91"/>
      <c r="Y14" s="91">
        <f t="shared" si="1"/>
        <v>1132874809.632</v>
      </c>
      <c r="Z14" s="91"/>
      <c r="AA14" s="91"/>
      <c r="AB14" s="72"/>
      <c r="AC14" s="91">
        <f t="shared" si="3"/>
        <v>0</v>
      </c>
      <c r="AD14" s="91">
        <f t="shared" si="4"/>
        <v>1132874809.632</v>
      </c>
      <c r="AE14" s="91"/>
      <c r="AF14" s="72"/>
    </row>
    <row r="15" spans="1:32" s="17" customFormat="1" ht="22.5" customHeight="1">
      <c r="A15" s="117"/>
      <c r="B15" s="86" t="s">
        <v>20</v>
      </c>
      <c r="C15" s="72"/>
      <c r="D15" s="87" t="s">
        <v>45</v>
      </c>
      <c r="E15" s="72"/>
      <c r="F15" s="88">
        <f>'EJEC NO IMPRIMIR'!F15/'EJEC REGULAR'!$D$1</f>
        <v>4776495</v>
      </c>
      <c r="G15" s="88">
        <f>'EJEC NO IMPRIMIR'!G15/'EJEC REGULAR'!$D$1</f>
        <v>2339750</v>
      </c>
      <c r="H15" s="88">
        <f>'EJEC NO IMPRIMIR'!H15/'EJEC REGULAR'!$D$1</f>
        <v>6515060</v>
      </c>
      <c r="I15" s="88">
        <f>'EJEC NO IMPRIMIR'!I15/'EJEC REGULAR'!$D$1</f>
        <v>9476489</v>
      </c>
      <c r="J15" s="88">
        <f>'EJEC NO IMPRIMIR'!J15/'EJEC REGULAR'!$D$1</f>
        <v>74790860</v>
      </c>
      <c r="K15" s="88">
        <f>'EJEC NO IMPRIMIR'!K15/'EJEC REGULAR'!$D$1</f>
        <v>618847626</v>
      </c>
      <c r="L15" s="88">
        <f>'EJEC NO IMPRIMIR'!L15/'EJEC REGULAR'!$D$1</f>
        <v>54258107</v>
      </c>
      <c r="M15" s="88">
        <f>'EJEC NO IMPRIMIR'!M15/'EJEC REGULAR'!$D$1</f>
        <v>56639116</v>
      </c>
      <c r="N15" s="88">
        <f>'EJEC NO IMPRIMIR'!N15/'EJEC REGULAR'!$D$1</f>
        <v>2243999</v>
      </c>
      <c r="O15" s="88">
        <f>'EJEC NO IMPRIMIR'!O15/'EJEC REGULAR'!$D$1</f>
        <v>85965745</v>
      </c>
      <c r="P15" s="88">
        <f>'EJEC NO IMPRIMIR'!P15/'EJEC REGULAR'!$D$1</f>
        <v>14446313</v>
      </c>
      <c r="Q15" s="88">
        <f>'EJEC NO IMPRIMIR'!Q15/'EJEC REGULAR'!$D$1</f>
        <v>186028425</v>
      </c>
      <c r="R15" s="88">
        <f>'EJEC NO IMPRIMIR'!R15/'EJEC REGULAR'!$D$1</f>
        <v>16224950</v>
      </c>
      <c r="S15" s="88">
        <f>'EJEC NO IMPRIMIR'!S15/'EJEC REGULAR'!$D$1</f>
        <v>755260</v>
      </c>
      <c r="T15" s="88">
        <f>'EJEC NO IMPRIMIR'!T15/'EJEC REGULAR'!$D$1</f>
        <v>8853569</v>
      </c>
      <c r="U15" s="88">
        <f>SUM(U16:U17)</f>
        <v>1142161764</v>
      </c>
      <c r="V15" s="90">
        <f t="shared" si="2"/>
        <v>1132552935</v>
      </c>
      <c r="W15" s="91"/>
      <c r="X15" s="91"/>
      <c r="Y15" s="91">
        <f t="shared" si="1"/>
        <v>1132552935</v>
      </c>
      <c r="Z15" s="91"/>
      <c r="AA15" s="91"/>
      <c r="AB15" s="72"/>
      <c r="AC15" s="91">
        <f t="shared" si="3"/>
        <v>0</v>
      </c>
      <c r="AD15" s="91">
        <f t="shared" si="4"/>
        <v>1132552935</v>
      </c>
      <c r="AE15" s="91"/>
      <c r="AF15" s="72"/>
    </row>
    <row r="16" spans="1:32" s="17" customFormat="1" ht="22.5" customHeight="1">
      <c r="A16" s="117"/>
      <c r="B16" s="86"/>
      <c r="C16" s="72"/>
      <c r="D16" s="87" t="s">
        <v>3</v>
      </c>
      <c r="E16" s="72"/>
      <c r="F16" s="88">
        <f>'EJEC NO IMPRIMIR'!F16/'EJEC REGULAR'!$D$1</f>
        <v>4677011</v>
      </c>
      <c r="G16" s="88">
        <f>'EJEC NO IMPRIMIR'!G16/'EJEC REGULAR'!$D$1</f>
        <v>2270525</v>
      </c>
      <c r="H16" s="88">
        <f>'EJEC NO IMPRIMIR'!H16/'EJEC REGULAR'!$D$1</f>
        <v>6345000</v>
      </c>
      <c r="I16" s="88">
        <f>'EJEC NO IMPRIMIR'!I16/'EJEC REGULAR'!$D$1</f>
        <v>8180000</v>
      </c>
      <c r="J16" s="88">
        <f>'EJEC NO IMPRIMIR'!J16/'EJEC REGULAR'!$D$1</f>
        <v>11450000</v>
      </c>
      <c r="K16" s="88">
        <f>'EJEC NO IMPRIMIR'!K16/'EJEC REGULAR'!$D$1</f>
        <v>80908419</v>
      </c>
      <c r="L16" s="88">
        <f>'EJEC NO IMPRIMIR'!L16/'EJEC REGULAR'!$D$1</f>
        <v>5902280</v>
      </c>
      <c r="M16" s="88">
        <f>'EJEC NO IMPRIMIR'!M16/'EJEC REGULAR'!$D$1</f>
        <v>4410000</v>
      </c>
      <c r="N16" s="88">
        <f>'EJEC NO IMPRIMIR'!N16/'EJEC REGULAR'!$D$1</f>
        <v>1946581</v>
      </c>
      <c r="O16" s="88">
        <f>'EJEC NO IMPRIMIR'!O16/'EJEC REGULAR'!$D$1</f>
        <v>4669581</v>
      </c>
      <c r="P16" s="88">
        <f>'EJEC NO IMPRIMIR'!P16/'EJEC REGULAR'!$D$1</f>
        <v>11776269</v>
      </c>
      <c r="Q16" s="88">
        <f>'EJEC NO IMPRIMIR'!Q16/'EJEC REGULAR'!$D$1</f>
        <v>8664419</v>
      </c>
      <c r="R16" s="88">
        <f>'EJEC NO IMPRIMIR'!R16/'EJEC REGULAR'!$D$1</f>
        <v>10560000</v>
      </c>
      <c r="S16" s="88">
        <f>'EJEC NO IMPRIMIR'!S16/'EJEC REGULAR'!$D$1</f>
        <v>642000</v>
      </c>
      <c r="T16" s="88">
        <f>'EJEC NO IMPRIMIR'!T16/'EJEC REGULAR'!$D$1</f>
        <v>5880217</v>
      </c>
      <c r="U16" s="88">
        <f aca="true" t="shared" si="5" ref="U16:U24">SUM(F16:T16)</f>
        <v>168282302</v>
      </c>
      <c r="V16" s="90">
        <f t="shared" si="2"/>
        <v>161760085</v>
      </c>
      <c r="W16" s="91"/>
      <c r="X16" s="91"/>
      <c r="Y16" s="91">
        <f t="shared" si="1"/>
        <v>161760085</v>
      </c>
      <c r="Z16" s="91"/>
      <c r="AA16" s="91"/>
      <c r="AB16" s="91">
        <v>122660085000</v>
      </c>
      <c r="AC16" s="91">
        <f t="shared" si="3"/>
        <v>122660085</v>
      </c>
      <c r="AD16" s="91">
        <f t="shared" si="4"/>
        <v>39100000</v>
      </c>
      <c r="AE16" s="91"/>
      <c r="AF16" s="72"/>
    </row>
    <row r="17" spans="1:32" s="17" customFormat="1" ht="22.5" customHeight="1">
      <c r="A17" s="117"/>
      <c r="B17" s="86"/>
      <c r="C17" s="72"/>
      <c r="D17" s="87" t="s">
        <v>48</v>
      </c>
      <c r="E17" s="72"/>
      <c r="F17" s="88">
        <f>'EJEC NO IMPRIMIR'!F17/'EJEC REGULAR'!$D$1</f>
        <v>99484</v>
      </c>
      <c r="G17" s="88">
        <f>'EJEC NO IMPRIMIR'!G17/'EJEC REGULAR'!$D$1</f>
        <v>69225</v>
      </c>
      <c r="H17" s="88">
        <f>'EJEC NO IMPRIMIR'!H17/'EJEC REGULAR'!$D$1</f>
        <v>170060</v>
      </c>
      <c r="I17" s="88">
        <f>'EJEC NO IMPRIMIR'!I17/'EJEC REGULAR'!$D$1</f>
        <v>1296489</v>
      </c>
      <c r="J17" s="88">
        <f>'EJEC NO IMPRIMIR'!J17/'EJEC REGULAR'!$D$1</f>
        <v>63340860</v>
      </c>
      <c r="K17" s="88">
        <f>'EJEC NO IMPRIMIR'!K17/'EJEC REGULAR'!$D$1</f>
        <v>537939207</v>
      </c>
      <c r="L17" s="88">
        <f>'EJEC NO IMPRIMIR'!L17/'EJEC REGULAR'!$D$1</f>
        <v>48355827</v>
      </c>
      <c r="M17" s="88">
        <f>'EJEC NO IMPRIMIR'!M17/'EJEC REGULAR'!$D$1</f>
        <v>52229116</v>
      </c>
      <c r="N17" s="88">
        <f>'EJEC NO IMPRIMIR'!N17/'EJEC REGULAR'!$D$1</f>
        <v>297418</v>
      </c>
      <c r="O17" s="88">
        <f>'EJEC NO IMPRIMIR'!O17/'EJEC REGULAR'!$D$1</f>
        <v>81296164</v>
      </c>
      <c r="P17" s="88">
        <f>'EJEC NO IMPRIMIR'!P17/'EJEC REGULAR'!$D$1</f>
        <v>2670044</v>
      </c>
      <c r="Q17" s="88">
        <f>'EJEC NO IMPRIMIR'!Q17/'EJEC REGULAR'!$D$1</f>
        <v>177364006</v>
      </c>
      <c r="R17" s="88">
        <f>'EJEC NO IMPRIMIR'!R17/'EJEC REGULAR'!$D$1</f>
        <v>5664950</v>
      </c>
      <c r="S17" s="88">
        <f>'EJEC NO IMPRIMIR'!S17/'EJEC REGULAR'!$D$1</f>
        <v>113260</v>
      </c>
      <c r="T17" s="88">
        <f>'EJEC NO IMPRIMIR'!T17/'EJEC REGULAR'!$D$1</f>
        <v>2973352</v>
      </c>
      <c r="U17" s="88">
        <f t="shared" si="5"/>
        <v>973879462</v>
      </c>
      <c r="V17" s="90">
        <f t="shared" si="2"/>
        <v>970792850</v>
      </c>
      <c r="W17" s="91"/>
      <c r="X17" s="91"/>
      <c r="Y17" s="91">
        <f t="shared" si="1"/>
        <v>970792850</v>
      </c>
      <c r="Z17" s="91"/>
      <c r="AA17" s="119"/>
      <c r="AB17" s="119">
        <v>809032850000</v>
      </c>
      <c r="AC17" s="119">
        <f t="shared" si="3"/>
        <v>809032850</v>
      </c>
      <c r="AD17" s="119">
        <f t="shared" si="4"/>
        <v>161760000</v>
      </c>
      <c r="AE17" s="119"/>
      <c r="AF17" s="72"/>
    </row>
    <row r="18" spans="1:32" s="17" customFormat="1" ht="22.5" customHeight="1">
      <c r="A18" s="117"/>
      <c r="B18" s="86" t="s">
        <v>31</v>
      </c>
      <c r="C18" s="72"/>
      <c r="D18" s="87" t="s">
        <v>46</v>
      </c>
      <c r="E18" s="72"/>
      <c r="F18" s="88">
        <f>'EJEC NO IMPRIMIR'!F18/'EJEC REGULAR'!$D$1</f>
        <v>0</v>
      </c>
      <c r="G18" s="88">
        <f>'EJEC NO IMPRIMIR'!G18/'EJEC REGULAR'!$D$1</f>
        <v>0</v>
      </c>
      <c r="H18" s="88">
        <f>'EJEC NO IMPRIMIR'!H18/'EJEC REGULAR'!$D$1</f>
        <v>0</v>
      </c>
      <c r="I18" s="88">
        <f>'EJEC NO IMPRIMIR'!I18/'EJEC REGULAR'!$D$1</f>
        <v>0</v>
      </c>
      <c r="J18" s="88">
        <f>'EJEC NO IMPRIMIR'!J18/'EJEC REGULAR'!$D$1</f>
        <v>0</v>
      </c>
      <c r="K18" s="88">
        <f>'EJEC NO IMPRIMIR'!K18/'EJEC REGULAR'!$D$1</f>
        <v>0</v>
      </c>
      <c r="L18" s="88">
        <f>'EJEC NO IMPRIMIR'!L18/'EJEC REGULAR'!$D$1</f>
        <v>0</v>
      </c>
      <c r="M18" s="88">
        <f>'EJEC NO IMPRIMIR'!M18/'EJEC REGULAR'!$D$1</f>
        <v>0</v>
      </c>
      <c r="N18" s="88">
        <f>'EJEC NO IMPRIMIR'!N18/'EJEC REGULAR'!$D$1</f>
        <v>0</v>
      </c>
      <c r="O18" s="88">
        <f>'EJEC NO IMPRIMIR'!O18/'EJEC REGULAR'!$D$1</f>
        <v>0</v>
      </c>
      <c r="P18" s="88">
        <f>'EJEC NO IMPRIMIR'!P18/'EJEC REGULAR'!$D$1</f>
        <v>321874.632</v>
      </c>
      <c r="Q18" s="88">
        <f>'EJEC NO IMPRIMIR'!Q18/'EJEC REGULAR'!$D$1</f>
        <v>0</v>
      </c>
      <c r="R18" s="88">
        <f>'EJEC NO IMPRIMIR'!R18/'EJEC REGULAR'!$D$1</f>
        <v>0</v>
      </c>
      <c r="S18" s="88">
        <f>'EJEC NO IMPRIMIR'!S18/'EJEC REGULAR'!$D$1</f>
        <v>0</v>
      </c>
      <c r="T18" s="88">
        <f>'EJEC NO IMPRIMIR'!T18/'EJEC REGULAR'!$D$1</f>
        <v>0</v>
      </c>
      <c r="U18" s="88">
        <f t="shared" si="5"/>
        <v>321874.632</v>
      </c>
      <c r="V18" s="90">
        <f t="shared" si="2"/>
        <v>321874.632</v>
      </c>
      <c r="W18" s="91"/>
      <c r="X18" s="91"/>
      <c r="Y18" s="91">
        <f t="shared" si="1"/>
        <v>321874.632</v>
      </c>
      <c r="Z18" s="91"/>
      <c r="AA18" s="91"/>
      <c r="AB18" s="91">
        <v>321874632</v>
      </c>
      <c r="AC18" s="91">
        <f t="shared" si="3"/>
        <v>321874.632</v>
      </c>
      <c r="AD18" s="91">
        <f t="shared" si="4"/>
        <v>0</v>
      </c>
      <c r="AE18" s="91"/>
      <c r="AF18" s="72"/>
    </row>
    <row r="19" spans="1:32" s="17" customFormat="1" ht="22.5" customHeight="1">
      <c r="A19" s="117"/>
      <c r="B19" s="86" t="s">
        <v>4</v>
      </c>
      <c r="C19" s="72"/>
      <c r="D19" s="87" t="s">
        <v>27</v>
      </c>
      <c r="E19" s="72"/>
      <c r="F19" s="88">
        <f>'EJEC NO IMPRIMIR'!F19/'EJEC REGULAR'!$D$1</f>
        <v>0</v>
      </c>
      <c r="G19" s="88">
        <f>'EJEC NO IMPRIMIR'!G19/'EJEC REGULAR'!$D$1</f>
        <v>0</v>
      </c>
      <c r="H19" s="88">
        <f>'EJEC NO IMPRIMIR'!H19/'EJEC REGULAR'!$D$1</f>
        <v>0</v>
      </c>
      <c r="I19" s="88">
        <f>'EJEC NO IMPRIMIR'!I19/'EJEC REGULAR'!$D$1</f>
        <v>0</v>
      </c>
      <c r="J19" s="88">
        <f>'EJEC NO IMPRIMIR'!J19/'EJEC REGULAR'!$D$1</f>
        <v>0</v>
      </c>
      <c r="K19" s="88">
        <f>'EJEC NO IMPRIMIR'!K19/'EJEC REGULAR'!$D$1</f>
        <v>0</v>
      </c>
      <c r="L19" s="88">
        <f>'EJEC NO IMPRIMIR'!L19/'EJEC REGULAR'!$D$1</f>
        <v>0</v>
      </c>
      <c r="M19" s="88">
        <f>'EJEC NO IMPRIMIR'!M19/'EJEC REGULAR'!$D$1</f>
        <v>0</v>
      </c>
      <c r="N19" s="88">
        <f>'EJEC NO IMPRIMIR'!N19/'EJEC REGULAR'!$D$1</f>
        <v>0</v>
      </c>
      <c r="O19" s="88">
        <f>'EJEC NO IMPRIMIR'!O19/'EJEC REGULAR'!$D$1</f>
        <v>0</v>
      </c>
      <c r="P19" s="88">
        <f>'EJEC NO IMPRIMIR'!P19/'EJEC REGULAR'!$D$1</f>
        <v>0</v>
      </c>
      <c r="Q19" s="88">
        <f>'EJEC NO IMPRIMIR'!Q19/'EJEC REGULAR'!$D$1</f>
        <v>0</v>
      </c>
      <c r="R19" s="88">
        <f>'EJEC NO IMPRIMIR'!R19/'EJEC REGULAR'!$D$1</f>
        <v>0</v>
      </c>
      <c r="S19" s="88">
        <f>'EJEC NO IMPRIMIR'!S19/'EJEC REGULAR'!$D$1</f>
        <v>0</v>
      </c>
      <c r="T19" s="88">
        <f>'EJEC NO IMPRIMIR'!T19/'EJEC REGULAR'!$D$1</f>
        <v>0</v>
      </c>
      <c r="U19" s="88">
        <f t="shared" si="5"/>
        <v>0</v>
      </c>
      <c r="V19" s="90">
        <f t="shared" si="2"/>
        <v>0</v>
      </c>
      <c r="W19" s="91"/>
      <c r="X19" s="91"/>
      <c r="Y19" s="91">
        <f t="shared" si="1"/>
        <v>0</v>
      </c>
      <c r="Z19" s="91"/>
      <c r="AA19" s="91"/>
      <c r="AB19" s="72"/>
      <c r="AC19" s="91">
        <f t="shared" si="3"/>
        <v>0</v>
      </c>
      <c r="AD19" s="91">
        <f t="shared" si="4"/>
        <v>0</v>
      </c>
      <c r="AE19" s="91"/>
      <c r="AF19" s="72"/>
    </row>
    <row r="20" spans="1:32" s="17" customFormat="1" ht="22.5" customHeight="1">
      <c r="A20" s="117"/>
      <c r="B20" s="86" t="s">
        <v>71</v>
      </c>
      <c r="C20" s="72"/>
      <c r="D20" s="87" t="s">
        <v>28</v>
      </c>
      <c r="E20" s="72"/>
      <c r="F20" s="88">
        <f>'EJEC NO IMPRIMIR'!F20/'EJEC REGULAR'!$D$1</f>
        <v>0</v>
      </c>
      <c r="G20" s="88">
        <f>'EJEC NO IMPRIMIR'!G20/'EJEC REGULAR'!$D$1</f>
        <v>0</v>
      </c>
      <c r="H20" s="88">
        <f>'EJEC NO IMPRIMIR'!H20/'EJEC REGULAR'!$D$1</f>
        <v>0</v>
      </c>
      <c r="I20" s="88">
        <f>'EJEC NO IMPRIMIR'!I20/'EJEC REGULAR'!$D$1</f>
        <v>0</v>
      </c>
      <c r="J20" s="88">
        <f>'EJEC NO IMPRIMIR'!J20/'EJEC REGULAR'!$D$1</f>
        <v>0</v>
      </c>
      <c r="K20" s="88">
        <f>'EJEC NO IMPRIMIR'!K20/'EJEC REGULAR'!$D$1</f>
        <v>0</v>
      </c>
      <c r="L20" s="88">
        <f>'EJEC NO IMPRIMIR'!L20/'EJEC REGULAR'!$D$1</f>
        <v>0</v>
      </c>
      <c r="M20" s="88">
        <f>'EJEC NO IMPRIMIR'!M20/'EJEC REGULAR'!$D$1</f>
        <v>0</v>
      </c>
      <c r="N20" s="88">
        <f>'EJEC NO IMPRIMIR'!N20/'EJEC REGULAR'!$D$1</f>
        <v>0</v>
      </c>
      <c r="O20" s="88">
        <f>'EJEC NO IMPRIMIR'!O20/'EJEC REGULAR'!$D$1</f>
        <v>0</v>
      </c>
      <c r="P20" s="88">
        <f>'EJEC NO IMPRIMIR'!P20/'EJEC REGULAR'!$D$1</f>
        <v>0</v>
      </c>
      <c r="Q20" s="88">
        <f>'EJEC NO IMPRIMIR'!Q20/'EJEC REGULAR'!$D$1</f>
        <v>0</v>
      </c>
      <c r="R20" s="88">
        <f>'EJEC NO IMPRIMIR'!R20/'EJEC REGULAR'!$D$1</f>
        <v>0</v>
      </c>
      <c r="S20" s="88">
        <f>'EJEC NO IMPRIMIR'!S20/'EJEC REGULAR'!$D$1</f>
        <v>0</v>
      </c>
      <c r="T20" s="88">
        <f>'EJEC NO IMPRIMIR'!T20/'EJEC REGULAR'!$D$1</f>
        <v>0</v>
      </c>
      <c r="U20" s="88">
        <f t="shared" si="5"/>
        <v>0</v>
      </c>
      <c r="V20" s="90">
        <f t="shared" si="2"/>
        <v>0</v>
      </c>
      <c r="W20" s="91"/>
      <c r="X20" s="91"/>
      <c r="Y20" s="91">
        <f t="shared" si="1"/>
        <v>0</v>
      </c>
      <c r="Z20" s="91"/>
      <c r="AA20" s="91"/>
      <c r="AB20" s="72"/>
      <c r="AC20" s="91">
        <f t="shared" si="3"/>
        <v>0</v>
      </c>
      <c r="AD20" s="91">
        <f t="shared" si="4"/>
        <v>0</v>
      </c>
      <c r="AE20" s="91"/>
      <c r="AF20" s="72"/>
    </row>
    <row r="21" spans="1:32" s="17" customFormat="1" ht="22.5" customHeight="1">
      <c r="A21" s="117"/>
      <c r="B21" s="86" t="s">
        <v>72</v>
      </c>
      <c r="C21" s="72"/>
      <c r="D21" s="87" t="s">
        <v>29</v>
      </c>
      <c r="E21" s="72"/>
      <c r="F21" s="88">
        <f>'EJEC NO IMPRIMIR'!F21/'EJEC REGULAR'!$D$1</f>
        <v>106316.827</v>
      </c>
      <c r="G21" s="88">
        <f>'EJEC NO IMPRIMIR'!G21/'EJEC REGULAR'!$D$1</f>
        <v>51750.207</v>
      </c>
      <c r="H21" s="88">
        <f>'EJEC NO IMPRIMIR'!H21/'EJEC REGULAR'!$D$1</f>
        <v>134885.451</v>
      </c>
      <c r="I21" s="88">
        <f>'EJEC NO IMPRIMIR'!I21/'EJEC REGULAR'!$D$1</f>
        <v>144919.503</v>
      </c>
      <c r="J21" s="88">
        <f>'EJEC NO IMPRIMIR'!J21/'EJEC REGULAR'!$D$1</f>
        <v>209612.233</v>
      </c>
      <c r="K21" s="88">
        <f>'EJEC NO IMPRIMIR'!K21/'EJEC REGULAR'!$D$1</f>
        <v>3738918.562</v>
      </c>
      <c r="L21" s="88">
        <f>'EJEC NO IMPRIMIR'!L21/'EJEC REGULAR'!$D$1</f>
        <v>397028.689</v>
      </c>
      <c r="M21" s="88">
        <f>'EJEC NO IMPRIMIR'!M21/'EJEC REGULAR'!$D$1</f>
        <v>130896.765</v>
      </c>
      <c r="N21" s="88">
        <f>'EJEC NO IMPRIMIR'!N21/'EJEC REGULAR'!$D$1</f>
        <v>61978.959</v>
      </c>
      <c r="O21" s="88">
        <f>'EJEC NO IMPRIMIR'!O21/'EJEC REGULAR'!$D$1</f>
        <v>98011.555</v>
      </c>
      <c r="P21" s="88">
        <f>'EJEC NO IMPRIMIR'!P21/'EJEC REGULAR'!$D$1</f>
        <v>253489.132</v>
      </c>
      <c r="Q21" s="88">
        <f>'EJEC NO IMPRIMIR'!Q21/'EJEC REGULAR'!$D$1</f>
        <v>19337.48</v>
      </c>
      <c r="R21" s="88">
        <f>'EJEC NO IMPRIMIR'!R21/'EJEC REGULAR'!$D$1</f>
        <v>174909.427</v>
      </c>
      <c r="S21" s="88">
        <f>'EJEC NO IMPRIMIR'!S21/'EJEC REGULAR'!$D$1</f>
        <v>58440</v>
      </c>
      <c r="T21" s="88">
        <f>'EJEC NO IMPRIMIR'!T21/'EJEC REGULAR'!$D$1</f>
        <v>0</v>
      </c>
      <c r="U21" s="88">
        <f t="shared" si="5"/>
        <v>5580494.79</v>
      </c>
      <c r="V21" s="90">
        <f t="shared" si="2"/>
        <v>5522054.79</v>
      </c>
      <c r="W21" s="91"/>
      <c r="X21" s="91"/>
      <c r="Y21" s="91">
        <f t="shared" si="1"/>
        <v>5522054.79</v>
      </c>
      <c r="Z21" s="91"/>
      <c r="AA21" s="91"/>
      <c r="AB21" s="91">
        <v>4590792528</v>
      </c>
      <c r="AC21" s="91">
        <f t="shared" si="3"/>
        <v>4590792.528</v>
      </c>
      <c r="AD21" s="91">
        <f t="shared" si="4"/>
        <v>931262.2620000001</v>
      </c>
      <c r="AE21" s="91"/>
      <c r="AF21" s="72"/>
    </row>
    <row r="22" spans="1:32" s="17" customFormat="1" ht="22.5" customHeight="1">
      <c r="A22" s="117"/>
      <c r="B22" s="86" t="s">
        <v>73</v>
      </c>
      <c r="C22" s="72"/>
      <c r="D22" s="87" t="s">
        <v>51</v>
      </c>
      <c r="E22" s="72"/>
      <c r="F22" s="88">
        <f>'EJEC NO IMPRIMIR'!F22/'EJEC REGULAR'!$D$1</f>
        <v>0</v>
      </c>
      <c r="G22" s="88">
        <f>'EJEC NO IMPRIMIR'!G22/'EJEC REGULAR'!$D$1</f>
        <v>0</v>
      </c>
      <c r="H22" s="88">
        <f>'EJEC NO IMPRIMIR'!H22/'EJEC REGULAR'!$D$1</f>
        <v>0</v>
      </c>
      <c r="I22" s="88">
        <f>'EJEC NO IMPRIMIR'!I22/'EJEC REGULAR'!$D$1</f>
        <v>0</v>
      </c>
      <c r="J22" s="88">
        <f>'EJEC NO IMPRIMIR'!J22/'EJEC REGULAR'!$D$1</f>
        <v>0</v>
      </c>
      <c r="K22" s="88">
        <f>'EJEC NO IMPRIMIR'!K22/'EJEC REGULAR'!$D$1</f>
        <v>1520000</v>
      </c>
      <c r="L22" s="88">
        <f>'EJEC NO IMPRIMIR'!L22/'EJEC REGULAR'!$D$1</f>
        <v>0</v>
      </c>
      <c r="M22" s="88">
        <f>'EJEC NO IMPRIMIR'!M22/'EJEC REGULAR'!$D$1</f>
        <v>0</v>
      </c>
      <c r="N22" s="88">
        <f>'EJEC NO IMPRIMIR'!N22/'EJEC REGULAR'!$D$1</f>
        <v>4421950.147</v>
      </c>
      <c r="O22" s="88">
        <f>'EJEC NO IMPRIMIR'!O22/'EJEC REGULAR'!$D$1</f>
        <v>0</v>
      </c>
      <c r="P22" s="88">
        <f>'EJEC NO IMPRIMIR'!P22/'EJEC REGULAR'!$D$1</f>
        <v>0</v>
      </c>
      <c r="Q22" s="88">
        <f>'EJEC NO IMPRIMIR'!Q22/'EJEC REGULAR'!$D$1</f>
        <v>335552064.964</v>
      </c>
      <c r="R22" s="88">
        <f>'EJEC NO IMPRIMIR'!R22/'EJEC REGULAR'!$D$1</f>
        <v>0</v>
      </c>
      <c r="S22" s="88">
        <f>'EJEC NO IMPRIMIR'!S22/'EJEC REGULAR'!$D$1</f>
        <v>0</v>
      </c>
      <c r="T22" s="88">
        <f>'EJEC NO IMPRIMIR'!T22/'EJEC REGULAR'!$D$1</f>
        <v>0</v>
      </c>
      <c r="U22" s="88">
        <f t="shared" si="5"/>
        <v>341494015.111</v>
      </c>
      <c r="V22" s="90">
        <f t="shared" si="2"/>
        <v>341494015.111</v>
      </c>
      <c r="W22" s="91"/>
      <c r="X22" s="118" t="e">
        <f>+#REF!</f>
        <v>#REF!</v>
      </c>
      <c r="Y22" s="91" t="e">
        <f t="shared" si="1"/>
        <v>#REF!</v>
      </c>
      <c r="Z22" s="91"/>
      <c r="AA22" s="91"/>
      <c r="AB22" s="91">
        <v>370760546774</v>
      </c>
      <c r="AC22" s="91">
        <f t="shared" si="3"/>
        <v>370760546.774</v>
      </c>
      <c r="AD22" s="91" t="e">
        <f t="shared" si="4"/>
        <v>#REF!</v>
      </c>
      <c r="AE22" s="91"/>
      <c r="AF22" s="72"/>
    </row>
    <row r="23" spans="1:32" s="17" customFormat="1" ht="22.5" customHeight="1">
      <c r="A23" s="117"/>
      <c r="B23" s="86">
        <v>14</v>
      </c>
      <c r="C23" s="72"/>
      <c r="D23" s="87" t="s">
        <v>95</v>
      </c>
      <c r="E23" s="72"/>
      <c r="F23" s="88">
        <f>'EJEC NO IMPRIMIR'!F23/'EJEC REGULAR'!$D$1</f>
        <v>0</v>
      </c>
      <c r="G23" s="88">
        <f>'EJEC NO IMPRIMIR'!G23/'EJEC REGULAR'!$D$1</f>
        <v>0</v>
      </c>
      <c r="H23" s="88">
        <f>'EJEC NO IMPRIMIR'!H23/'EJEC REGULAR'!$D$1</f>
        <v>0</v>
      </c>
      <c r="I23" s="88">
        <f>'EJEC NO IMPRIMIR'!I23/'EJEC REGULAR'!$D$1</f>
        <v>0</v>
      </c>
      <c r="J23" s="88">
        <f>'EJEC NO IMPRIMIR'!J23/'EJEC REGULAR'!$D$1</f>
        <v>0</v>
      </c>
      <c r="K23" s="88">
        <f>'EJEC NO IMPRIMIR'!K23/'EJEC REGULAR'!$D$1</f>
        <v>0</v>
      </c>
      <c r="L23" s="88">
        <f>'EJEC NO IMPRIMIR'!L23/'EJEC REGULAR'!$D$1</f>
        <v>0</v>
      </c>
      <c r="M23" s="88">
        <f>'EJEC NO IMPRIMIR'!M23/'EJEC REGULAR'!$D$1</f>
        <v>0</v>
      </c>
      <c r="N23" s="88">
        <f>'EJEC NO IMPRIMIR'!N23/'EJEC REGULAR'!$D$1</f>
        <v>0</v>
      </c>
      <c r="O23" s="88">
        <f>'EJEC NO IMPRIMIR'!O23/'EJEC REGULAR'!$D$1</f>
        <v>0</v>
      </c>
      <c r="P23" s="88">
        <f>'EJEC NO IMPRIMIR'!P23/'EJEC REGULAR'!$D$1</f>
        <v>0</v>
      </c>
      <c r="Q23" s="88">
        <f>'EJEC NO IMPRIMIR'!Q23/'EJEC REGULAR'!$D$1</f>
        <v>0</v>
      </c>
      <c r="R23" s="88">
        <f>'EJEC NO IMPRIMIR'!R23/'EJEC REGULAR'!$D$1</f>
        <v>0</v>
      </c>
      <c r="S23" s="88">
        <f>'EJEC NO IMPRIMIR'!S23/'EJEC REGULAR'!$D$1</f>
        <v>0</v>
      </c>
      <c r="T23" s="88">
        <f>'EJEC NO IMPRIMIR'!T23/'EJEC REGULAR'!$D$1</f>
        <v>0</v>
      </c>
      <c r="U23" s="88">
        <f t="shared" si="5"/>
        <v>0</v>
      </c>
      <c r="V23" s="90">
        <f t="shared" si="2"/>
        <v>0</v>
      </c>
      <c r="W23" s="91"/>
      <c r="X23" s="91"/>
      <c r="Y23" s="91">
        <f t="shared" si="1"/>
        <v>0</v>
      </c>
      <c r="Z23" s="91"/>
      <c r="AA23" s="91"/>
      <c r="AB23" s="72"/>
      <c r="AC23" s="91">
        <f t="shared" si="3"/>
        <v>0</v>
      </c>
      <c r="AD23" s="91">
        <f t="shared" si="4"/>
        <v>0</v>
      </c>
      <c r="AE23" s="91"/>
      <c r="AF23" s="72"/>
    </row>
    <row r="24" spans="1:32" s="17" customFormat="1" ht="22.5" customHeight="1">
      <c r="A24" s="117"/>
      <c r="B24" s="86" t="s">
        <v>74</v>
      </c>
      <c r="C24" s="72"/>
      <c r="D24" s="87" t="s">
        <v>5</v>
      </c>
      <c r="E24" s="72"/>
      <c r="F24" s="88">
        <f>'EJEC NO IMPRIMIR'!F24/'EJEC REGULAR'!$D$1</f>
        <v>195441.368</v>
      </c>
      <c r="G24" s="88">
        <f>'EJEC NO IMPRIMIR'!G24/'EJEC REGULAR'!$D$1</f>
        <v>-102942.756</v>
      </c>
      <c r="H24" s="88">
        <f>'EJEC NO IMPRIMIR'!H24/'EJEC REGULAR'!$D$1</f>
        <v>-452985.405</v>
      </c>
      <c r="I24" s="88">
        <f>'EJEC NO IMPRIMIR'!I24/'EJEC REGULAR'!$D$1</f>
        <v>2703214.187</v>
      </c>
      <c r="J24" s="88">
        <f>'EJEC NO IMPRIMIR'!J24/'EJEC REGULAR'!$D$1</f>
        <v>1496229.585</v>
      </c>
      <c r="K24" s="88">
        <f>'EJEC NO IMPRIMIR'!K24/'EJEC REGULAR'!$D$1</f>
        <v>56808395.833</v>
      </c>
      <c r="L24" s="88">
        <f>'EJEC NO IMPRIMIR'!L24/'EJEC REGULAR'!$D$1</f>
        <v>-1960402.582</v>
      </c>
      <c r="M24" s="88">
        <f>'EJEC NO IMPRIMIR'!M24/'EJEC REGULAR'!$D$1</f>
        <v>4133596.998</v>
      </c>
      <c r="N24" s="88">
        <f>'EJEC NO IMPRIMIR'!N24/'EJEC REGULAR'!$D$1</f>
        <v>-21166240.456</v>
      </c>
      <c r="O24" s="88">
        <f>'EJEC NO IMPRIMIR'!O24/'EJEC REGULAR'!$D$1</f>
        <v>-7856487.545</v>
      </c>
      <c r="P24" s="88">
        <f>'EJEC NO IMPRIMIR'!P24/'EJEC REGULAR'!$D$1</f>
        <v>463777.024</v>
      </c>
      <c r="Q24" s="88">
        <f>'EJEC NO IMPRIMIR'!Q24/'EJEC REGULAR'!$D$1</f>
        <v>-1582906.315</v>
      </c>
      <c r="R24" s="88">
        <f>'EJEC NO IMPRIMIR'!R24/'EJEC REGULAR'!$D$1</f>
        <v>-2670353.258</v>
      </c>
      <c r="S24" s="88">
        <f>'EJEC NO IMPRIMIR'!S24/'EJEC REGULAR'!$D$1</f>
        <v>153886</v>
      </c>
      <c r="T24" s="88">
        <f>'EJEC NO IMPRIMIR'!T24/'EJEC REGULAR'!$D$1</f>
        <v>0</v>
      </c>
      <c r="U24" s="88">
        <f t="shared" si="5"/>
        <v>30162222.677999992</v>
      </c>
      <c r="V24" s="90">
        <f t="shared" si="2"/>
        <v>30008336.677999992</v>
      </c>
      <c r="W24" s="91"/>
      <c r="X24" s="91"/>
      <c r="Y24" s="91">
        <f t="shared" si="1"/>
        <v>30008336.677999992</v>
      </c>
      <c r="Z24" s="91"/>
      <c r="AA24" s="91"/>
      <c r="AB24" s="91">
        <v>30008336678</v>
      </c>
      <c r="AC24" s="91">
        <f t="shared" si="3"/>
        <v>30008336.678</v>
      </c>
      <c r="AD24" s="91">
        <f t="shared" si="4"/>
        <v>0</v>
      </c>
      <c r="AE24" s="91"/>
      <c r="AF24" s="72"/>
    </row>
    <row r="25" spans="1:32" s="51" customFormat="1" ht="24.75" customHeight="1">
      <c r="A25" s="114"/>
      <c r="B25" s="94"/>
      <c r="C25" s="79"/>
      <c r="D25" s="80" t="s">
        <v>6</v>
      </c>
      <c r="E25" s="81"/>
      <c r="F25" s="82">
        <f>SUM(F26,F27,F28,F29,F30,F31,F32,F41,F42,F46,F47,F48,F49)</f>
        <v>5158639.353</v>
      </c>
      <c r="G25" s="82">
        <f aca="true" t="shared" si="6" ref="G25:X25">SUM(G26,G27,G28,G29,G30,G31,G32,G41,G42,G46,G47,G48,G49)</f>
        <v>2478751.202</v>
      </c>
      <c r="H25" s="82">
        <f t="shared" si="6"/>
        <v>6598050.998</v>
      </c>
      <c r="I25" s="82">
        <f t="shared" si="6"/>
        <v>14430155.699</v>
      </c>
      <c r="J25" s="82">
        <f t="shared" si="6"/>
        <v>111054479.41000001</v>
      </c>
      <c r="K25" s="82">
        <f t="shared" si="6"/>
        <v>824696352.0749999</v>
      </c>
      <c r="L25" s="82">
        <f t="shared" si="6"/>
        <v>60559692.087000005</v>
      </c>
      <c r="M25" s="82">
        <f t="shared" si="6"/>
        <v>63862640.963</v>
      </c>
      <c r="N25" s="82">
        <f t="shared" si="6"/>
        <v>3976396.4340000004</v>
      </c>
      <c r="O25" s="82">
        <f t="shared" si="6"/>
        <v>111544937.894</v>
      </c>
      <c r="P25" s="82">
        <f t="shared" si="6"/>
        <v>16425491.616999999</v>
      </c>
      <c r="Q25" s="82">
        <f t="shared" si="6"/>
        <v>567527536.956</v>
      </c>
      <c r="R25" s="82">
        <f t="shared" si="6"/>
        <v>16928354.648000002</v>
      </c>
      <c r="S25" s="82">
        <f t="shared" si="6"/>
        <v>1424102</v>
      </c>
      <c r="T25" s="82">
        <f t="shared" si="6"/>
        <v>8730510</v>
      </c>
      <c r="U25" s="82">
        <f>SUM(U26,U27,U28,U29,U30,U31,U32,U41,U42,U46,U47,U48,U49)</f>
        <v>1815396091.3359997</v>
      </c>
      <c r="V25" s="82">
        <f t="shared" si="6"/>
        <v>1805241479.3359997</v>
      </c>
      <c r="W25" s="85"/>
      <c r="X25" s="82" t="e">
        <f t="shared" si="6"/>
        <v>#REF!</v>
      </c>
      <c r="Y25" s="91" t="e">
        <f t="shared" si="1"/>
        <v>#REF!</v>
      </c>
      <c r="Z25" s="85"/>
      <c r="AA25" s="85"/>
      <c r="AB25" s="91"/>
      <c r="AC25" s="85"/>
      <c r="AD25" s="85"/>
      <c r="AE25" s="85"/>
      <c r="AF25" s="116"/>
    </row>
    <row r="26" spans="1:32" s="17" customFormat="1" ht="22.5" customHeight="1">
      <c r="A26" s="117"/>
      <c r="B26" s="86" t="s">
        <v>7</v>
      </c>
      <c r="C26" s="72"/>
      <c r="D26" s="87" t="s">
        <v>8</v>
      </c>
      <c r="E26" s="72"/>
      <c r="F26" s="102">
        <f>'EJEC NO IMPRIMIR'!F26/'EJEC REGULAR'!$D$1</f>
        <v>4539182.724</v>
      </c>
      <c r="G26" s="102">
        <f>'EJEC NO IMPRIMIR'!G26/'EJEC REGULAR'!$D$1</f>
        <v>2177171.282</v>
      </c>
      <c r="H26" s="102">
        <f>'EJEC NO IMPRIMIR'!H26/'EJEC REGULAR'!$D$1</f>
        <v>5991211.896</v>
      </c>
      <c r="I26" s="102">
        <f>'EJEC NO IMPRIMIR'!I26/'EJEC REGULAR'!$D$1</f>
        <v>8141069.397</v>
      </c>
      <c r="J26" s="102">
        <f>'EJEC NO IMPRIMIR'!J26/'EJEC REGULAR'!$D$1</f>
        <v>12039631.578</v>
      </c>
      <c r="K26" s="102">
        <f>'EJEC NO IMPRIMIR'!K26/'EJEC REGULAR'!$D$1</f>
        <v>80463919.814</v>
      </c>
      <c r="L26" s="102">
        <f>'EJEC NO IMPRIMIR'!L26/'EJEC REGULAR'!$D$1</f>
        <v>5863861.728</v>
      </c>
      <c r="M26" s="102">
        <f>'EJEC NO IMPRIMIR'!M26/'EJEC REGULAR'!$D$1</f>
        <v>4406807.331</v>
      </c>
      <c r="N26" s="102">
        <f>'EJEC NO IMPRIMIR'!N26/'EJEC REGULAR'!$D$1</f>
        <v>3424451.088</v>
      </c>
      <c r="O26" s="102">
        <f>'EJEC NO IMPRIMIR'!O26/'EJEC REGULAR'!$D$1</f>
        <v>3921288.205</v>
      </c>
      <c r="P26" s="102">
        <f>'EJEC NO IMPRIMIR'!P26/'EJEC REGULAR'!$D$1</f>
        <v>12199340.467</v>
      </c>
      <c r="Q26" s="102">
        <f>'EJEC NO IMPRIMIR'!Q26/'EJEC REGULAR'!$D$1</f>
        <v>8944350.71</v>
      </c>
      <c r="R26" s="102">
        <f>'EJEC NO IMPRIMIR'!R26/'EJEC REGULAR'!$D$1</f>
        <v>10875246.606</v>
      </c>
      <c r="S26" s="102">
        <f>'EJEC NO IMPRIMIR'!S26/'EJEC REGULAR'!$D$1</f>
        <v>1248729</v>
      </c>
      <c r="T26" s="102">
        <f>'EJEC NO IMPRIMIR'!T26/'EJEC REGULAR'!$D$1</f>
        <v>5704102</v>
      </c>
      <c r="U26" s="88">
        <f>SUM(F26:T26)</f>
        <v>169940363.826</v>
      </c>
      <c r="V26" s="90">
        <f aca="true" t="shared" si="7" ref="V26:V39">+U26-T26-S26</f>
        <v>162987532.826</v>
      </c>
      <c r="W26" s="91"/>
      <c r="X26" s="118" t="e">
        <f>+#REF!</f>
        <v>#REF!</v>
      </c>
      <c r="Y26" s="91" t="e">
        <f t="shared" si="1"/>
        <v>#REF!</v>
      </c>
      <c r="Z26" s="91"/>
      <c r="AA26" s="91"/>
      <c r="AB26" s="91">
        <v>123974792808</v>
      </c>
      <c r="AC26" s="91">
        <f t="shared" si="3"/>
        <v>123974792.808</v>
      </c>
      <c r="AD26" s="91" t="e">
        <f>+Y26-AC26</f>
        <v>#REF!</v>
      </c>
      <c r="AE26" s="91"/>
      <c r="AF26" s="72"/>
    </row>
    <row r="27" spans="1:32" s="17" customFormat="1" ht="22.5" customHeight="1">
      <c r="A27" s="117"/>
      <c r="B27" s="86" t="s">
        <v>9</v>
      </c>
      <c r="C27" s="72"/>
      <c r="D27" s="87" t="s">
        <v>10</v>
      </c>
      <c r="E27" s="72"/>
      <c r="F27" s="88">
        <f>'EJEC NO IMPRIMIR'!F27/'EJEC REGULAR'!$D$1</f>
        <v>149101.844</v>
      </c>
      <c r="G27" s="88">
        <f>'EJEC NO IMPRIMIR'!G27/'EJEC REGULAR'!$D$1</f>
        <v>98084.944</v>
      </c>
      <c r="H27" s="88">
        <f>'EJEC NO IMPRIMIR'!H27/'EJEC REGULAR'!$D$1</f>
        <v>244487.119</v>
      </c>
      <c r="I27" s="88">
        <f>'EJEC NO IMPRIMIR'!I27/'EJEC REGULAR'!$D$1</f>
        <v>366131.839</v>
      </c>
      <c r="J27" s="88">
        <f>'EJEC NO IMPRIMIR'!J27/'EJEC REGULAR'!$D$1</f>
        <v>744872.08</v>
      </c>
      <c r="K27" s="88">
        <f>'EJEC NO IMPRIMIR'!K27/'EJEC REGULAR'!$D$1</f>
        <v>4952585.871</v>
      </c>
      <c r="L27" s="88">
        <f>'EJEC NO IMPRIMIR'!L27/'EJEC REGULAR'!$D$1</f>
        <v>320216.5</v>
      </c>
      <c r="M27" s="88">
        <f>'EJEC NO IMPRIMIR'!M27/'EJEC REGULAR'!$D$1</f>
        <v>191051.757</v>
      </c>
      <c r="N27" s="88">
        <f>'EJEC NO IMPRIMIR'!N27/'EJEC REGULAR'!$D$1</f>
        <v>136249.923</v>
      </c>
      <c r="O27" s="88">
        <f>'EJEC NO IMPRIMIR'!O27/'EJEC REGULAR'!$D$1</f>
        <v>436752.46</v>
      </c>
      <c r="P27" s="88">
        <f>'EJEC NO IMPRIMIR'!P27/'EJEC REGULAR'!$D$1</f>
        <v>2653699.801</v>
      </c>
      <c r="Q27" s="88">
        <f>'EJEC NO IMPRIMIR'!Q27/'EJEC REGULAR'!$D$1</f>
        <v>610325.72</v>
      </c>
      <c r="R27" s="88">
        <f>'EJEC NO IMPRIMIR'!R27/'EJEC REGULAR'!$D$1</f>
        <v>620384.749</v>
      </c>
      <c r="S27" s="88">
        <f>'EJEC NO IMPRIMIR'!S27/'EJEC REGULAR'!$D$1</f>
        <v>90472</v>
      </c>
      <c r="T27" s="88">
        <f>'EJEC NO IMPRIMIR'!T27/'EJEC REGULAR'!$D$1</f>
        <v>1934192</v>
      </c>
      <c r="U27" s="88">
        <f>SUM(F27:T27)</f>
        <v>13548608.607</v>
      </c>
      <c r="V27" s="90">
        <f t="shared" si="7"/>
        <v>11523944.607</v>
      </c>
      <c r="W27" s="91"/>
      <c r="X27" s="118" t="e">
        <f>+#REF!</f>
        <v>#REF!</v>
      </c>
      <c r="Y27" s="91" t="e">
        <f t="shared" si="1"/>
        <v>#REF!</v>
      </c>
      <c r="Z27" s="91"/>
      <c r="AA27" s="91"/>
      <c r="AB27" s="91">
        <v>8478333006</v>
      </c>
      <c r="AC27" s="91">
        <f t="shared" si="3"/>
        <v>8478333.006</v>
      </c>
      <c r="AD27" s="91" t="e">
        <f aca="true" t="shared" si="8" ref="AD27:AD48">+Y27-AC27</f>
        <v>#REF!</v>
      </c>
      <c r="AE27" s="91"/>
      <c r="AF27" s="72"/>
    </row>
    <row r="28" spans="1:32" s="17" customFormat="1" ht="22.5" customHeight="1">
      <c r="A28" s="117"/>
      <c r="B28" s="86" t="s">
        <v>11</v>
      </c>
      <c r="C28" s="72"/>
      <c r="D28" s="87" t="s">
        <v>52</v>
      </c>
      <c r="E28" s="72"/>
      <c r="F28" s="88">
        <f>'EJEC NO IMPRIMIR'!F28/'EJEC REGULAR'!$D$1</f>
        <v>230223.588</v>
      </c>
      <c r="G28" s="88">
        <f>'EJEC NO IMPRIMIR'!G28/'EJEC REGULAR'!$D$1</f>
        <v>169446.005</v>
      </c>
      <c r="H28" s="88">
        <f>'EJEC NO IMPRIMIR'!H28/'EJEC REGULAR'!$D$1</f>
        <v>200526.712</v>
      </c>
      <c r="I28" s="88">
        <f>'EJEC NO IMPRIMIR'!I28/'EJEC REGULAR'!$D$1</f>
        <v>202519.782</v>
      </c>
      <c r="J28" s="88">
        <f>'EJEC NO IMPRIMIR'!J28/'EJEC REGULAR'!$D$1</f>
        <v>124431.084</v>
      </c>
      <c r="K28" s="88">
        <f>'EJEC NO IMPRIMIR'!K28/'EJEC REGULAR'!$D$1</f>
        <v>2637713.928</v>
      </c>
      <c r="L28" s="88">
        <f>'EJEC NO IMPRIMIR'!L28/'EJEC REGULAR'!$D$1</f>
        <v>86761.651</v>
      </c>
      <c r="M28" s="88">
        <f>'EJEC NO IMPRIMIR'!M28/'EJEC REGULAR'!$D$1</f>
        <v>33836.314</v>
      </c>
      <c r="N28" s="88">
        <f>'EJEC NO IMPRIMIR'!N28/'EJEC REGULAR'!$D$1</f>
        <v>172462.203</v>
      </c>
      <c r="O28" s="88">
        <f>'EJEC NO IMPRIMIR'!O28/'EJEC REGULAR'!$D$1</f>
        <v>0</v>
      </c>
      <c r="P28" s="88">
        <f>'EJEC NO IMPRIMIR'!P28/'EJEC REGULAR'!$D$1</f>
        <v>394038.032</v>
      </c>
      <c r="Q28" s="88">
        <f>'EJEC NO IMPRIMIR'!Q28/'EJEC REGULAR'!$D$1</f>
        <v>27138.859</v>
      </c>
      <c r="R28" s="88">
        <f>'EJEC NO IMPRIMIR'!R28/'EJEC REGULAR'!$D$1</f>
        <v>306414.755</v>
      </c>
      <c r="S28" s="88">
        <f>'EJEC NO IMPRIMIR'!S28/'EJEC REGULAR'!$D$1</f>
        <v>0</v>
      </c>
      <c r="T28" s="88">
        <f>'EJEC NO IMPRIMIR'!T28/'EJEC REGULAR'!$D$1</f>
        <v>0</v>
      </c>
      <c r="U28" s="88">
        <f>SUM(F28:T28)</f>
        <v>4585512.913</v>
      </c>
      <c r="V28" s="90">
        <f t="shared" si="7"/>
        <v>4585512.913</v>
      </c>
      <c r="W28" s="91"/>
      <c r="X28" s="91"/>
      <c r="Y28" s="91">
        <f t="shared" si="1"/>
        <v>4585512.913</v>
      </c>
      <c r="Z28" s="91"/>
      <c r="AA28" s="91"/>
      <c r="AB28" s="91">
        <v>2901888644</v>
      </c>
      <c r="AC28" s="91">
        <f t="shared" si="3"/>
        <v>2901888.644</v>
      </c>
      <c r="AD28" s="91">
        <f t="shared" si="8"/>
        <v>1683624.2689999999</v>
      </c>
      <c r="AE28" s="91"/>
      <c r="AF28" s="72"/>
    </row>
    <row r="29" spans="1:32" s="17" customFormat="1" ht="22.5" customHeight="1">
      <c r="A29" s="117"/>
      <c r="B29" s="86" t="s">
        <v>12</v>
      </c>
      <c r="C29" s="72"/>
      <c r="D29" s="87" t="s">
        <v>14</v>
      </c>
      <c r="E29" s="72"/>
      <c r="F29" s="88">
        <f>'EJEC NO IMPRIMIR'!F29/'EJEC REGULAR'!$D$1</f>
        <v>78964.922</v>
      </c>
      <c r="G29" s="88">
        <f>'EJEC NO IMPRIMIR'!G29/'EJEC REGULAR'!$D$1</f>
        <v>0</v>
      </c>
      <c r="H29" s="88">
        <f>'EJEC NO IMPRIMIR'!H29/'EJEC REGULAR'!$D$1</f>
        <v>0</v>
      </c>
      <c r="I29" s="88">
        <f>'EJEC NO IMPRIMIR'!I29/'EJEC REGULAR'!$D$1</f>
        <v>0</v>
      </c>
      <c r="J29" s="88">
        <f>'EJEC NO IMPRIMIR'!J29/'EJEC REGULAR'!$D$1</f>
        <v>0</v>
      </c>
      <c r="K29" s="88">
        <f>'EJEC NO IMPRIMIR'!K29/'EJEC REGULAR'!$D$1</f>
        <v>891661.204</v>
      </c>
      <c r="L29" s="88">
        <f>'EJEC NO IMPRIMIR'!L29/'EJEC REGULAR'!$D$1</f>
        <v>0</v>
      </c>
      <c r="M29" s="88">
        <f>'EJEC NO IMPRIMIR'!M29/'EJEC REGULAR'!$D$1</f>
        <v>0</v>
      </c>
      <c r="N29" s="88">
        <f>'EJEC NO IMPRIMIR'!N29/'EJEC REGULAR'!$D$1</f>
        <v>0</v>
      </c>
      <c r="O29" s="88">
        <f>'EJEC NO IMPRIMIR'!O29/'EJEC REGULAR'!$D$1</f>
        <v>0</v>
      </c>
      <c r="P29" s="88">
        <f>'EJEC NO IMPRIMIR'!P29/'EJEC REGULAR'!$D$1</f>
        <v>0</v>
      </c>
      <c r="Q29" s="88">
        <f>'EJEC NO IMPRIMIR'!Q29/'EJEC REGULAR'!$D$1</f>
        <v>427030.418</v>
      </c>
      <c r="R29" s="88">
        <f>'EJEC NO IMPRIMIR'!R29/'EJEC REGULAR'!$D$1</f>
        <v>138465</v>
      </c>
      <c r="S29" s="88">
        <f>'EJEC NO IMPRIMIR'!S29/'EJEC REGULAR'!$D$1</f>
        <v>0</v>
      </c>
      <c r="T29" s="88">
        <f>'EJEC NO IMPRIMIR'!T29/'EJEC REGULAR'!$D$1</f>
        <v>0</v>
      </c>
      <c r="U29" s="88">
        <f>SUM(F29:T29)</f>
        <v>1536121.544</v>
      </c>
      <c r="V29" s="90">
        <f t="shared" si="7"/>
        <v>1536121.544</v>
      </c>
      <c r="W29" s="91"/>
      <c r="X29" s="91"/>
      <c r="Y29" s="91">
        <f t="shared" si="1"/>
        <v>1536121.544</v>
      </c>
      <c r="Z29" s="91"/>
      <c r="AA29" s="91"/>
      <c r="AB29" s="91">
        <v>536526757</v>
      </c>
      <c r="AC29" s="91">
        <f t="shared" si="3"/>
        <v>536526.757</v>
      </c>
      <c r="AD29" s="91">
        <f t="shared" si="8"/>
        <v>999594.787</v>
      </c>
      <c r="AE29" s="91"/>
      <c r="AF29" s="72"/>
    </row>
    <row r="30" spans="1:32" s="17" customFormat="1" ht="22.5" customHeight="1">
      <c r="A30" s="117"/>
      <c r="B30" s="86" t="s">
        <v>13</v>
      </c>
      <c r="C30" s="72"/>
      <c r="D30" s="87" t="s">
        <v>30</v>
      </c>
      <c r="E30" s="72"/>
      <c r="F30" s="88">
        <f>'EJEC NO IMPRIMIR'!F30/'EJEC REGULAR'!$D$1</f>
        <v>0</v>
      </c>
      <c r="G30" s="88">
        <f>'EJEC NO IMPRIMIR'!G30/'EJEC REGULAR'!$D$1</f>
        <v>0</v>
      </c>
      <c r="H30" s="88">
        <f>'EJEC NO IMPRIMIR'!H30/'EJEC REGULAR'!$D$1</f>
        <v>0</v>
      </c>
      <c r="I30" s="88">
        <f>'EJEC NO IMPRIMIR'!I30/'EJEC REGULAR'!$D$1</f>
        <v>0</v>
      </c>
      <c r="J30" s="88">
        <f>'EJEC NO IMPRIMIR'!J30/'EJEC REGULAR'!$D$1</f>
        <v>0</v>
      </c>
      <c r="K30" s="88">
        <f>'EJEC NO IMPRIMIR'!K30/'EJEC REGULAR'!$D$1</f>
        <v>0</v>
      </c>
      <c r="L30" s="88">
        <f>'EJEC NO IMPRIMIR'!L30/'EJEC REGULAR'!$D$1</f>
        <v>0</v>
      </c>
      <c r="M30" s="88">
        <f>'EJEC NO IMPRIMIR'!M30/'EJEC REGULAR'!$D$1</f>
        <v>0</v>
      </c>
      <c r="N30" s="88">
        <f>'EJEC NO IMPRIMIR'!N30/'EJEC REGULAR'!$D$1</f>
        <v>0</v>
      </c>
      <c r="O30" s="88">
        <f>'EJEC NO IMPRIMIR'!O30/'EJEC REGULAR'!$D$1</f>
        <v>0</v>
      </c>
      <c r="P30" s="88">
        <f>'EJEC NO IMPRIMIR'!P30/'EJEC REGULAR'!$D$1</f>
        <v>0</v>
      </c>
      <c r="Q30" s="88">
        <f>'EJEC NO IMPRIMIR'!Q30/'EJEC REGULAR'!$D$1</f>
        <v>0</v>
      </c>
      <c r="R30" s="88">
        <f>'EJEC NO IMPRIMIR'!R30/'EJEC REGULAR'!$D$1</f>
        <v>0</v>
      </c>
      <c r="S30" s="88">
        <f>'EJEC NO IMPRIMIR'!S30/'EJEC REGULAR'!$D$1</f>
        <v>0</v>
      </c>
      <c r="T30" s="88">
        <f>'EJEC NO IMPRIMIR'!T30/'EJEC REGULAR'!$D$1</f>
        <v>0</v>
      </c>
      <c r="U30" s="88">
        <f>SUM(F30:T30)</f>
        <v>0</v>
      </c>
      <c r="V30" s="90">
        <f t="shared" si="7"/>
        <v>0</v>
      </c>
      <c r="W30" s="91"/>
      <c r="X30" s="91"/>
      <c r="Y30" s="91">
        <f t="shared" si="1"/>
        <v>0</v>
      </c>
      <c r="Z30" s="91"/>
      <c r="AA30" s="91"/>
      <c r="AB30" s="72"/>
      <c r="AC30" s="91">
        <f t="shared" si="3"/>
        <v>0</v>
      </c>
      <c r="AD30" s="91">
        <f t="shared" si="8"/>
        <v>0</v>
      </c>
      <c r="AE30" s="91"/>
      <c r="AF30" s="72"/>
    </row>
    <row r="31" spans="1:32" s="17" customFormat="1" ht="22.5" customHeight="1">
      <c r="A31" s="117"/>
      <c r="B31" s="86" t="s">
        <v>75</v>
      </c>
      <c r="C31" s="72"/>
      <c r="D31" s="87" t="s">
        <v>67</v>
      </c>
      <c r="E31" s="72"/>
      <c r="F31" s="88">
        <f>'EJEC NO IMPRIMIR'!F31/'EJEC REGULAR'!$D$1</f>
        <v>0</v>
      </c>
      <c r="G31" s="88">
        <f>'EJEC NO IMPRIMIR'!G31/'EJEC REGULAR'!$D$1</f>
        <v>0</v>
      </c>
      <c r="H31" s="88">
        <f>'EJEC NO IMPRIMIR'!H31/'EJEC REGULAR'!$D$1</f>
        <v>0</v>
      </c>
      <c r="I31" s="88">
        <f>'EJEC NO IMPRIMIR'!I31/'EJEC REGULAR'!$D$1</f>
        <v>93229.554</v>
      </c>
      <c r="J31" s="88">
        <f>'EJEC NO IMPRIMIR'!J31/'EJEC REGULAR'!$D$1</f>
        <v>982049.77</v>
      </c>
      <c r="K31" s="88">
        <f>'EJEC NO IMPRIMIR'!K31/'EJEC REGULAR'!$D$1</f>
        <v>375986.24</v>
      </c>
      <c r="L31" s="88">
        <f>'EJEC NO IMPRIMIR'!L31/'EJEC REGULAR'!$D$1</f>
        <v>0</v>
      </c>
      <c r="M31" s="88">
        <f>'EJEC NO IMPRIMIR'!M31/'EJEC REGULAR'!$D$1</f>
        <v>0</v>
      </c>
      <c r="N31" s="88">
        <f>'EJEC NO IMPRIMIR'!N31/'EJEC REGULAR'!$D$1</f>
        <v>0</v>
      </c>
      <c r="O31" s="88">
        <f>'EJEC NO IMPRIMIR'!O31/'EJEC REGULAR'!$D$1</f>
        <v>0</v>
      </c>
      <c r="P31" s="88">
        <f>'EJEC NO IMPRIMIR'!P31/'EJEC REGULAR'!$D$1</f>
        <v>0</v>
      </c>
      <c r="Q31" s="88">
        <f>'EJEC NO IMPRIMIR'!Q31/'EJEC REGULAR'!$D$1</f>
        <v>2147600.934</v>
      </c>
      <c r="R31" s="88">
        <f>'EJEC NO IMPRIMIR'!R31/'EJEC REGULAR'!$D$1</f>
        <v>0</v>
      </c>
      <c r="S31" s="88">
        <f>'EJEC NO IMPRIMIR'!S31/'EJEC REGULAR'!$D$1</f>
        <v>0</v>
      </c>
      <c r="T31" s="88">
        <f>'EJEC NO IMPRIMIR'!T31/'EJEC REGULAR'!$D$1</f>
        <v>0</v>
      </c>
      <c r="U31" s="88">
        <f>SUM(F31:T31)</f>
        <v>3598866.4979999997</v>
      </c>
      <c r="V31" s="90">
        <f t="shared" si="7"/>
        <v>3598866.4979999997</v>
      </c>
      <c r="W31" s="91"/>
      <c r="X31" s="91"/>
      <c r="Y31" s="91">
        <f t="shared" si="1"/>
        <v>3598866.4979999997</v>
      </c>
      <c r="Z31" s="91"/>
      <c r="AA31" s="91"/>
      <c r="AB31" s="91">
        <v>1766087846</v>
      </c>
      <c r="AC31" s="91">
        <f t="shared" si="3"/>
        <v>1766087.846</v>
      </c>
      <c r="AD31" s="91">
        <f t="shared" si="8"/>
        <v>1832778.6519999998</v>
      </c>
      <c r="AE31" s="91"/>
      <c r="AF31" s="72"/>
    </row>
    <row r="32" spans="1:32" s="15" customFormat="1" ht="22.5" customHeight="1">
      <c r="A32" s="117"/>
      <c r="B32" s="86" t="s">
        <v>76</v>
      </c>
      <c r="C32" s="72"/>
      <c r="D32" s="97" t="s">
        <v>68</v>
      </c>
      <c r="E32" s="72"/>
      <c r="F32" s="107">
        <f>'EJEC NO IMPRIMIR'!F32/'EJEC REGULAR'!$D$1</f>
        <v>28277.707</v>
      </c>
      <c r="G32" s="107">
        <f>'EJEC NO IMPRIMIR'!G32/'EJEC REGULAR'!$D$1</f>
        <v>42.999</v>
      </c>
      <c r="H32" s="107">
        <f>'EJEC NO IMPRIMIR'!H32/'EJEC REGULAR'!$D$1</f>
        <v>85156.836</v>
      </c>
      <c r="I32" s="107">
        <f>'EJEC NO IMPRIMIR'!I32/'EJEC REGULAR'!$D$1</f>
        <v>0</v>
      </c>
      <c r="J32" s="107">
        <f>'EJEC NO IMPRIMIR'!J32/'EJEC REGULAR'!$D$1</f>
        <v>26582.513</v>
      </c>
      <c r="K32" s="107">
        <f>'EJEC NO IMPRIMIR'!K32/'EJEC REGULAR'!$D$1</f>
        <v>2386507.56</v>
      </c>
      <c r="L32" s="107">
        <f>'EJEC NO IMPRIMIR'!L32/'EJEC REGULAR'!$D$1</f>
        <v>444855.042</v>
      </c>
      <c r="M32" s="107">
        <f>'EJEC NO IMPRIMIR'!M32/'EJEC REGULAR'!$D$1</f>
        <v>16452.591</v>
      </c>
      <c r="N32" s="107">
        <f>'EJEC NO IMPRIMIR'!N32/'EJEC REGULAR'!$D$1</f>
        <v>1376.055</v>
      </c>
      <c r="O32" s="107">
        <f>'EJEC NO IMPRIMIR'!O32/'EJEC REGULAR'!$D$1</f>
        <v>61121.905</v>
      </c>
      <c r="P32" s="107">
        <f>'EJEC NO IMPRIMIR'!P32/'EJEC REGULAR'!$D$1</f>
        <v>314962.378</v>
      </c>
      <c r="Q32" s="107">
        <f>'EJEC NO IMPRIMIR'!Q32/'EJEC REGULAR'!$D$1</f>
        <v>10227.038</v>
      </c>
      <c r="R32" s="107">
        <f>'EJEC NO IMPRIMIR'!R32/'EJEC REGULAR'!$D$1</f>
        <v>88383.441</v>
      </c>
      <c r="S32" s="107">
        <f>'EJEC NO IMPRIMIR'!S32/'EJEC REGULAR'!$D$1</f>
        <v>39674</v>
      </c>
      <c r="T32" s="107">
        <f>'EJEC NO IMPRIMIR'!T32/'EJEC REGULAR'!$D$1</f>
        <v>40123</v>
      </c>
      <c r="U32" s="88">
        <f>SUM(U33:U40)</f>
        <v>3543743.065</v>
      </c>
      <c r="V32" s="90">
        <f t="shared" si="7"/>
        <v>3463946.065</v>
      </c>
      <c r="W32" s="90"/>
      <c r="X32" s="90" t="e">
        <f>SUM(X33:X41)</f>
        <v>#REF!</v>
      </c>
      <c r="Y32" s="91" t="e">
        <f t="shared" si="1"/>
        <v>#REF!</v>
      </c>
      <c r="Z32" s="90"/>
      <c r="AA32" s="90"/>
      <c r="AB32" s="91">
        <v>2967276760</v>
      </c>
      <c r="AC32" s="91">
        <f t="shared" si="3"/>
        <v>2967276.76</v>
      </c>
      <c r="AD32" s="91" t="e">
        <f t="shared" si="8"/>
        <v>#REF!</v>
      </c>
      <c r="AE32" s="90"/>
      <c r="AF32" s="67"/>
    </row>
    <row r="33" spans="1:32" s="17" customFormat="1" ht="22.5" customHeight="1">
      <c r="A33" s="117"/>
      <c r="B33" s="99" t="s">
        <v>20</v>
      </c>
      <c r="C33" s="100"/>
      <c r="D33" s="101" t="s">
        <v>38</v>
      </c>
      <c r="E33" s="72"/>
      <c r="F33" s="102">
        <f>'EJEC NO IMPRIMIR'!F33/'EJEC REGULAR'!$D$1</f>
        <v>0</v>
      </c>
      <c r="G33" s="102">
        <f>'EJEC NO IMPRIMIR'!G33/'EJEC REGULAR'!$D$1</f>
        <v>0</v>
      </c>
      <c r="H33" s="102">
        <f>'EJEC NO IMPRIMIR'!H33/'EJEC REGULAR'!$D$1</f>
        <v>0</v>
      </c>
      <c r="I33" s="102">
        <f>'EJEC NO IMPRIMIR'!I33/'EJEC REGULAR'!$D$1</f>
        <v>0</v>
      </c>
      <c r="J33" s="102">
        <f>'EJEC NO IMPRIMIR'!J33/'EJEC REGULAR'!$D$1</f>
        <v>0</v>
      </c>
      <c r="K33" s="102">
        <f>'EJEC NO IMPRIMIR'!K33/'EJEC REGULAR'!$D$1</f>
        <v>1521.771</v>
      </c>
      <c r="L33" s="102">
        <f>'EJEC NO IMPRIMIR'!L33/'EJEC REGULAR'!$D$1</f>
        <v>0</v>
      </c>
      <c r="M33" s="102">
        <f>'EJEC NO IMPRIMIR'!M33/'EJEC REGULAR'!$D$1</f>
        <v>0</v>
      </c>
      <c r="N33" s="102">
        <f>'EJEC NO IMPRIMIR'!N33/'EJEC REGULAR'!$D$1</f>
        <v>0</v>
      </c>
      <c r="O33" s="102">
        <f>'EJEC NO IMPRIMIR'!O33/'EJEC REGULAR'!$D$1</f>
        <v>0</v>
      </c>
      <c r="P33" s="102">
        <f>'EJEC NO IMPRIMIR'!P33/'EJEC REGULAR'!$D$1</f>
        <v>0</v>
      </c>
      <c r="Q33" s="102">
        <f>'EJEC NO IMPRIMIR'!Q33/'EJEC REGULAR'!$D$1</f>
        <v>0</v>
      </c>
      <c r="R33" s="102">
        <f>'EJEC NO IMPRIMIR'!R33/'EJEC REGULAR'!$D$1</f>
        <v>0</v>
      </c>
      <c r="S33" s="102">
        <f>'EJEC NO IMPRIMIR'!S33/'EJEC REGULAR'!$D$1</f>
        <v>0</v>
      </c>
      <c r="T33" s="102">
        <f>'EJEC NO IMPRIMIR'!T33/'EJEC REGULAR'!$D$1</f>
        <v>0</v>
      </c>
      <c r="U33" s="102">
        <f aca="true" t="shared" si="9" ref="U33:U41">SUM(F33:T33)</f>
        <v>1521.771</v>
      </c>
      <c r="V33" s="90">
        <f t="shared" si="7"/>
        <v>1521.771</v>
      </c>
      <c r="W33" s="91"/>
      <c r="X33" s="91"/>
      <c r="Y33" s="91">
        <f t="shared" si="1"/>
        <v>1521.771</v>
      </c>
      <c r="Z33" s="91"/>
      <c r="AA33" s="91"/>
      <c r="AB33" s="72"/>
      <c r="AC33" s="91">
        <f t="shared" si="3"/>
        <v>0</v>
      </c>
      <c r="AD33" s="91">
        <f t="shared" si="8"/>
        <v>1521.771</v>
      </c>
      <c r="AE33" s="91"/>
      <c r="AF33" s="72"/>
    </row>
    <row r="34" spans="1:32" s="17" customFormat="1" ht="22.5" customHeight="1">
      <c r="A34" s="117"/>
      <c r="B34" s="103" t="s">
        <v>39</v>
      </c>
      <c r="C34" s="72"/>
      <c r="D34" s="87" t="s">
        <v>98</v>
      </c>
      <c r="E34" s="72"/>
      <c r="F34" s="88">
        <f>'EJEC NO IMPRIMIR'!F34/'EJEC REGULAR'!$D$1</f>
        <v>0</v>
      </c>
      <c r="G34" s="88">
        <f>'EJEC NO IMPRIMIR'!G34/'EJEC REGULAR'!$D$1</f>
        <v>0</v>
      </c>
      <c r="H34" s="88">
        <f>'EJEC NO IMPRIMIR'!H34/'EJEC REGULAR'!$D$1</f>
        <v>0</v>
      </c>
      <c r="I34" s="88">
        <f>'EJEC NO IMPRIMIR'!I34/'EJEC REGULAR'!$D$1</f>
        <v>0</v>
      </c>
      <c r="J34" s="88">
        <f>'EJEC NO IMPRIMIR'!J34/'EJEC REGULAR'!$D$1</f>
        <v>0</v>
      </c>
      <c r="K34" s="88">
        <f>'EJEC NO IMPRIMIR'!K34/'EJEC REGULAR'!$D$1</f>
        <v>0</v>
      </c>
      <c r="L34" s="88">
        <f>'EJEC NO IMPRIMIR'!L34/'EJEC REGULAR'!$D$1</f>
        <v>0</v>
      </c>
      <c r="M34" s="88">
        <f>'EJEC NO IMPRIMIR'!M34/'EJEC REGULAR'!$D$1</f>
        <v>0</v>
      </c>
      <c r="N34" s="88">
        <f>'EJEC NO IMPRIMIR'!N34/'EJEC REGULAR'!$D$1</f>
        <v>0</v>
      </c>
      <c r="O34" s="88">
        <f>'EJEC NO IMPRIMIR'!O34/'EJEC REGULAR'!$D$1</f>
        <v>0</v>
      </c>
      <c r="P34" s="88">
        <f>'EJEC NO IMPRIMIR'!P34/'EJEC REGULAR'!$D$1</f>
        <v>0</v>
      </c>
      <c r="Q34" s="88">
        <f>'EJEC NO IMPRIMIR'!Q34/'EJEC REGULAR'!$D$1</f>
        <v>0</v>
      </c>
      <c r="R34" s="88">
        <f>'EJEC NO IMPRIMIR'!R34/'EJEC REGULAR'!$D$1</f>
        <v>0</v>
      </c>
      <c r="S34" s="88">
        <f>'EJEC NO IMPRIMIR'!S34/'EJEC REGULAR'!$D$1</f>
        <v>0</v>
      </c>
      <c r="T34" s="88">
        <f>'EJEC NO IMPRIMIR'!T34/'EJEC REGULAR'!$D$1</f>
        <v>0</v>
      </c>
      <c r="U34" s="88">
        <f t="shared" si="9"/>
        <v>0</v>
      </c>
      <c r="V34" s="90">
        <f t="shared" si="7"/>
        <v>0</v>
      </c>
      <c r="W34" s="91"/>
      <c r="X34" s="91"/>
      <c r="Y34" s="91">
        <f t="shared" si="1"/>
        <v>0</v>
      </c>
      <c r="Z34" s="91"/>
      <c r="AA34" s="91"/>
      <c r="AB34" s="72"/>
      <c r="AC34" s="91">
        <f t="shared" si="3"/>
        <v>0</v>
      </c>
      <c r="AD34" s="91">
        <f t="shared" si="8"/>
        <v>0</v>
      </c>
      <c r="AE34" s="91"/>
      <c r="AF34" s="72"/>
    </row>
    <row r="35" spans="1:32" s="17" customFormat="1" ht="22.5" customHeight="1">
      <c r="A35" s="117"/>
      <c r="B35" s="103" t="s">
        <v>31</v>
      </c>
      <c r="C35" s="72"/>
      <c r="D35" s="87" t="s">
        <v>33</v>
      </c>
      <c r="E35" s="72"/>
      <c r="F35" s="88">
        <f>'EJEC NO IMPRIMIR'!F35/'EJEC REGULAR'!$D$1</f>
        <v>0</v>
      </c>
      <c r="G35" s="88">
        <f>'EJEC NO IMPRIMIR'!G35/'EJEC REGULAR'!$D$1</f>
        <v>0</v>
      </c>
      <c r="H35" s="88">
        <f>'EJEC NO IMPRIMIR'!H35/'EJEC REGULAR'!$D$1</f>
        <v>0</v>
      </c>
      <c r="I35" s="88">
        <f>'EJEC NO IMPRIMIR'!I35/'EJEC REGULAR'!$D$1</f>
        <v>0</v>
      </c>
      <c r="J35" s="88">
        <f>'EJEC NO IMPRIMIR'!J35/'EJEC REGULAR'!$D$1</f>
        <v>0</v>
      </c>
      <c r="K35" s="88">
        <f>'EJEC NO IMPRIMIR'!K35/'EJEC REGULAR'!$D$1</f>
        <v>36556.8</v>
      </c>
      <c r="L35" s="88">
        <f>'EJEC NO IMPRIMIR'!L35/'EJEC REGULAR'!$D$1</f>
        <v>439638.432</v>
      </c>
      <c r="M35" s="88">
        <f>'EJEC NO IMPRIMIR'!M35/'EJEC REGULAR'!$D$1</f>
        <v>0</v>
      </c>
      <c r="N35" s="88">
        <f>'EJEC NO IMPRIMIR'!N35/'EJEC REGULAR'!$D$1</f>
        <v>0</v>
      </c>
      <c r="O35" s="88">
        <f>'EJEC NO IMPRIMIR'!O35/'EJEC REGULAR'!$D$1</f>
        <v>0</v>
      </c>
      <c r="P35" s="88">
        <f>'EJEC NO IMPRIMIR'!P35/'EJEC REGULAR'!$D$1</f>
        <v>18436</v>
      </c>
      <c r="Q35" s="88">
        <f>'EJEC NO IMPRIMIR'!Q35/'EJEC REGULAR'!$D$1</f>
        <v>0</v>
      </c>
      <c r="R35" s="88">
        <f>'EJEC NO IMPRIMIR'!R35/'EJEC REGULAR'!$D$1</f>
        <v>0</v>
      </c>
      <c r="S35" s="88">
        <f>'EJEC NO IMPRIMIR'!S35/'EJEC REGULAR'!$D$1</f>
        <v>0</v>
      </c>
      <c r="T35" s="88">
        <f>'EJEC NO IMPRIMIR'!T35/'EJEC REGULAR'!$D$1</f>
        <v>0</v>
      </c>
      <c r="U35" s="88">
        <f t="shared" si="9"/>
        <v>494631.23199999996</v>
      </c>
      <c r="V35" s="90">
        <f t="shared" si="7"/>
        <v>494631.23199999996</v>
      </c>
      <c r="W35" s="91"/>
      <c r="X35" s="98" t="e">
        <f>+#REF!</f>
        <v>#REF!</v>
      </c>
      <c r="Y35" s="91" t="e">
        <f t="shared" si="1"/>
        <v>#REF!</v>
      </c>
      <c r="Z35" s="91"/>
      <c r="AA35" s="91"/>
      <c r="AB35" s="72"/>
      <c r="AC35" s="91">
        <f t="shared" si="3"/>
        <v>0</v>
      </c>
      <c r="AD35" s="91"/>
      <c r="AE35" s="91"/>
      <c r="AF35" s="72"/>
    </row>
    <row r="36" spans="1:32" s="17" customFormat="1" ht="22.5" customHeight="1">
      <c r="A36" s="117"/>
      <c r="B36" s="103" t="s">
        <v>32</v>
      </c>
      <c r="C36" s="72"/>
      <c r="D36" s="87" t="s">
        <v>34</v>
      </c>
      <c r="E36" s="72"/>
      <c r="F36" s="88">
        <f>'EJEC NO IMPRIMIR'!F36/'EJEC REGULAR'!$D$1</f>
        <v>0</v>
      </c>
      <c r="G36" s="88">
        <f>'EJEC NO IMPRIMIR'!G36/'EJEC REGULAR'!$D$1</f>
        <v>0</v>
      </c>
      <c r="H36" s="88">
        <f>'EJEC NO IMPRIMIR'!H36/'EJEC REGULAR'!$D$1</f>
        <v>0</v>
      </c>
      <c r="I36" s="88">
        <f>'EJEC NO IMPRIMIR'!I36/'EJEC REGULAR'!$D$1</f>
        <v>0</v>
      </c>
      <c r="J36" s="88">
        <f>'EJEC NO IMPRIMIR'!J36/'EJEC REGULAR'!$D$1</f>
        <v>0</v>
      </c>
      <c r="K36" s="88">
        <f>'EJEC NO IMPRIMIR'!K36/'EJEC REGULAR'!$D$1</f>
        <v>5005.801</v>
      </c>
      <c r="L36" s="88">
        <f>'EJEC NO IMPRIMIR'!L36/'EJEC REGULAR'!$D$1</f>
        <v>0</v>
      </c>
      <c r="M36" s="88">
        <f>'EJEC NO IMPRIMIR'!M36/'EJEC REGULAR'!$D$1</f>
        <v>0</v>
      </c>
      <c r="N36" s="88">
        <f>'EJEC NO IMPRIMIR'!N36/'EJEC REGULAR'!$D$1</f>
        <v>0</v>
      </c>
      <c r="O36" s="88">
        <f>'EJEC NO IMPRIMIR'!O36/'EJEC REGULAR'!$D$1</f>
        <v>26199.218</v>
      </c>
      <c r="P36" s="88">
        <f>'EJEC NO IMPRIMIR'!P36/'EJEC REGULAR'!$D$1</f>
        <v>0</v>
      </c>
      <c r="Q36" s="88">
        <f>'EJEC NO IMPRIMIR'!Q36/'EJEC REGULAR'!$D$1</f>
        <v>0</v>
      </c>
      <c r="R36" s="88">
        <f>'EJEC NO IMPRIMIR'!R36/'EJEC REGULAR'!$D$1</f>
        <v>0</v>
      </c>
      <c r="S36" s="88">
        <f>'EJEC NO IMPRIMIR'!S36/'EJEC REGULAR'!$D$1</f>
        <v>1171</v>
      </c>
      <c r="T36" s="88">
        <f>'EJEC NO IMPRIMIR'!T36/'EJEC REGULAR'!$D$1</f>
        <v>0</v>
      </c>
      <c r="U36" s="88">
        <f t="shared" si="9"/>
        <v>32376.019</v>
      </c>
      <c r="V36" s="90">
        <f t="shared" si="7"/>
        <v>31205.019</v>
      </c>
      <c r="W36" s="91"/>
      <c r="X36" s="98" t="e">
        <f>+#REF!</f>
        <v>#REF!</v>
      </c>
      <c r="Y36" s="91" t="e">
        <f t="shared" si="1"/>
        <v>#REF!</v>
      </c>
      <c r="Z36" s="91"/>
      <c r="AA36" s="91"/>
      <c r="AB36" s="72"/>
      <c r="AC36" s="91">
        <f t="shared" si="3"/>
        <v>0</v>
      </c>
      <c r="AD36" s="91"/>
      <c r="AE36" s="91"/>
      <c r="AF36" s="72"/>
    </row>
    <row r="37" spans="1:32" s="17" customFormat="1" ht="22.5" customHeight="1">
      <c r="A37" s="117"/>
      <c r="B37" s="103" t="s">
        <v>37</v>
      </c>
      <c r="C37" s="72"/>
      <c r="D37" s="87" t="s">
        <v>47</v>
      </c>
      <c r="E37" s="72"/>
      <c r="F37" s="88">
        <f>'EJEC NO IMPRIMIR'!F37/'EJEC REGULAR'!$D$1</f>
        <v>0</v>
      </c>
      <c r="G37" s="88">
        <f>'EJEC NO IMPRIMIR'!G37/'EJEC REGULAR'!$D$1</f>
        <v>0</v>
      </c>
      <c r="H37" s="88">
        <f>'EJEC NO IMPRIMIR'!H37/'EJEC REGULAR'!$D$1</f>
        <v>3543.426</v>
      </c>
      <c r="I37" s="88">
        <f>'EJEC NO IMPRIMIR'!I37/'EJEC REGULAR'!$D$1</f>
        <v>0</v>
      </c>
      <c r="J37" s="88">
        <f>'EJEC NO IMPRIMIR'!J37/'EJEC REGULAR'!$D$1</f>
        <v>0</v>
      </c>
      <c r="K37" s="88">
        <f>'EJEC NO IMPRIMIR'!K37/'EJEC REGULAR'!$D$1</f>
        <v>2118487.086</v>
      </c>
      <c r="L37" s="88">
        <f>'EJEC NO IMPRIMIR'!L37/'EJEC REGULAR'!$D$1</f>
        <v>0</v>
      </c>
      <c r="M37" s="88">
        <f>'EJEC NO IMPRIMIR'!M37/'EJEC REGULAR'!$D$1</f>
        <v>16452.591</v>
      </c>
      <c r="N37" s="88">
        <f>'EJEC NO IMPRIMIR'!N37/'EJEC REGULAR'!$D$1</f>
        <v>0</v>
      </c>
      <c r="O37" s="88">
        <f>'EJEC NO IMPRIMIR'!O37/'EJEC REGULAR'!$D$1</f>
        <v>0</v>
      </c>
      <c r="P37" s="88">
        <f>'EJEC NO IMPRIMIR'!P37/'EJEC REGULAR'!$D$1</f>
        <v>57893.057</v>
      </c>
      <c r="Q37" s="88">
        <f>'EJEC NO IMPRIMIR'!Q37/'EJEC REGULAR'!$D$1</f>
        <v>0</v>
      </c>
      <c r="R37" s="88">
        <f>'EJEC NO IMPRIMIR'!R37/'EJEC REGULAR'!$D$1</f>
        <v>0</v>
      </c>
      <c r="S37" s="88">
        <f>'EJEC NO IMPRIMIR'!S37/'EJEC REGULAR'!$D$1</f>
        <v>27325</v>
      </c>
      <c r="T37" s="88">
        <f>'EJEC NO IMPRIMIR'!T37/'EJEC REGULAR'!$D$1</f>
        <v>0</v>
      </c>
      <c r="U37" s="88">
        <f t="shared" si="9"/>
        <v>2223701.16</v>
      </c>
      <c r="V37" s="90">
        <f t="shared" si="7"/>
        <v>2196376.16</v>
      </c>
      <c r="W37" s="91"/>
      <c r="X37" s="98" t="e">
        <f>+#REF!</f>
        <v>#REF!</v>
      </c>
      <c r="Y37" s="91" t="e">
        <f t="shared" si="1"/>
        <v>#REF!</v>
      </c>
      <c r="Z37" s="91"/>
      <c r="AA37" s="91"/>
      <c r="AB37" s="72"/>
      <c r="AC37" s="91">
        <f t="shared" si="3"/>
        <v>0</v>
      </c>
      <c r="AD37" s="91"/>
      <c r="AE37" s="91"/>
      <c r="AF37" s="72"/>
    </row>
    <row r="38" spans="1:32" s="17" customFormat="1" ht="22.5" customHeight="1">
      <c r="A38" s="117"/>
      <c r="B38" s="103" t="s">
        <v>21</v>
      </c>
      <c r="C38" s="72"/>
      <c r="D38" s="87" t="s">
        <v>36</v>
      </c>
      <c r="E38" s="72"/>
      <c r="F38" s="88">
        <f>'EJEC NO IMPRIMIR'!F38/'EJEC REGULAR'!$D$1</f>
        <v>0</v>
      </c>
      <c r="G38" s="88">
        <f>'EJEC NO IMPRIMIR'!G38/'EJEC REGULAR'!$D$1</f>
        <v>0</v>
      </c>
      <c r="H38" s="88">
        <f>'EJEC NO IMPRIMIR'!H38/'EJEC REGULAR'!$D$1</f>
        <v>0</v>
      </c>
      <c r="I38" s="88">
        <f>'EJEC NO IMPRIMIR'!I38/'EJEC REGULAR'!$D$1</f>
        <v>0</v>
      </c>
      <c r="J38" s="88">
        <f>'EJEC NO IMPRIMIR'!J38/'EJEC REGULAR'!$D$1</f>
        <v>26582.513</v>
      </c>
      <c r="K38" s="88">
        <f>'EJEC NO IMPRIMIR'!K38/'EJEC REGULAR'!$D$1</f>
        <v>69417.007</v>
      </c>
      <c r="L38" s="88">
        <f>'EJEC NO IMPRIMIR'!L38/'EJEC REGULAR'!$D$1</f>
        <v>0</v>
      </c>
      <c r="M38" s="88">
        <f>'EJEC NO IMPRIMIR'!M38/'EJEC REGULAR'!$D$1</f>
        <v>0</v>
      </c>
      <c r="N38" s="88">
        <f>'EJEC NO IMPRIMIR'!N38/'EJEC REGULAR'!$D$1</f>
        <v>1376.055</v>
      </c>
      <c r="O38" s="88">
        <f>'EJEC NO IMPRIMIR'!O38/'EJEC REGULAR'!$D$1</f>
        <v>34922.687</v>
      </c>
      <c r="P38" s="88">
        <f>'EJEC NO IMPRIMIR'!P38/'EJEC REGULAR'!$D$1</f>
        <v>6427.905</v>
      </c>
      <c r="Q38" s="88">
        <f>'EJEC NO IMPRIMIR'!Q38/'EJEC REGULAR'!$D$1</f>
        <v>4148.492</v>
      </c>
      <c r="R38" s="88">
        <f>'EJEC NO IMPRIMIR'!R38/'EJEC REGULAR'!$D$1</f>
        <v>6348.262</v>
      </c>
      <c r="S38" s="88">
        <f>'EJEC NO IMPRIMIR'!S38/'EJEC REGULAR'!$D$1</f>
        <v>6611</v>
      </c>
      <c r="T38" s="88">
        <f>'EJEC NO IMPRIMIR'!T38/'EJEC REGULAR'!$D$1</f>
        <v>25375</v>
      </c>
      <c r="U38" s="88">
        <f t="shared" si="9"/>
        <v>181208.92099999997</v>
      </c>
      <c r="V38" s="90">
        <f t="shared" si="7"/>
        <v>149222.92099999997</v>
      </c>
      <c r="W38" s="91"/>
      <c r="X38" s="98" t="e">
        <f>+#REF!</f>
        <v>#REF!</v>
      </c>
      <c r="Y38" s="91" t="e">
        <f t="shared" si="1"/>
        <v>#REF!</v>
      </c>
      <c r="Z38" s="91"/>
      <c r="AA38" s="91"/>
      <c r="AB38" s="72"/>
      <c r="AC38" s="91">
        <f t="shared" si="3"/>
        <v>0</v>
      </c>
      <c r="AD38" s="91"/>
      <c r="AE38" s="91"/>
      <c r="AF38" s="72"/>
    </row>
    <row r="39" spans="1:32" s="17" customFormat="1" ht="22.5" customHeight="1">
      <c r="A39" s="117"/>
      <c r="B39" s="103" t="s">
        <v>23</v>
      </c>
      <c r="C39" s="72"/>
      <c r="D39" s="87" t="s">
        <v>35</v>
      </c>
      <c r="E39" s="72"/>
      <c r="F39" s="88">
        <f>'EJEC NO IMPRIMIR'!F39/'EJEC REGULAR'!$D$1</f>
        <v>28277.707</v>
      </c>
      <c r="G39" s="88">
        <f>'EJEC NO IMPRIMIR'!G39/'EJEC REGULAR'!$D$1</f>
        <v>42.999</v>
      </c>
      <c r="H39" s="88">
        <f>'EJEC NO IMPRIMIR'!H39/'EJEC REGULAR'!$D$1</f>
        <v>81613.41</v>
      </c>
      <c r="I39" s="88">
        <f>'EJEC NO IMPRIMIR'!I39/'EJEC REGULAR'!$D$1</f>
        <v>0</v>
      </c>
      <c r="J39" s="88">
        <f>'EJEC NO IMPRIMIR'!J39/'EJEC REGULAR'!$D$1</f>
        <v>0</v>
      </c>
      <c r="K39" s="88">
        <f>'EJEC NO IMPRIMIR'!K39/'EJEC REGULAR'!$D$1</f>
        <v>155519.095</v>
      </c>
      <c r="L39" s="88">
        <f>'EJEC NO IMPRIMIR'!L39/'EJEC REGULAR'!$D$1</f>
        <v>5216.61</v>
      </c>
      <c r="M39" s="88">
        <f>'EJEC NO IMPRIMIR'!M39/'EJEC REGULAR'!$D$1</f>
        <v>0</v>
      </c>
      <c r="N39" s="88">
        <f>'EJEC NO IMPRIMIR'!N39/'EJEC REGULAR'!$D$1</f>
        <v>0</v>
      </c>
      <c r="O39" s="88">
        <f>'EJEC NO IMPRIMIR'!O39/'EJEC REGULAR'!$D$1</f>
        <v>0</v>
      </c>
      <c r="P39" s="88">
        <f>'EJEC NO IMPRIMIR'!P39/'EJEC REGULAR'!$D$1</f>
        <v>232205.416</v>
      </c>
      <c r="Q39" s="88">
        <f>'EJEC NO IMPRIMIR'!Q39/'EJEC REGULAR'!$D$1</f>
        <v>6078.546</v>
      </c>
      <c r="R39" s="88">
        <f>'EJEC NO IMPRIMIR'!R39/'EJEC REGULAR'!$D$1</f>
        <v>82035.179</v>
      </c>
      <c r="S39" s="88">
        <f>'EJEC NO IMPRIMIR'!S39/'EJEC REGULAR'!$D$1</f>
        <v>4567</v>
      </c>
      <c r="T39" s="88">
        <f>'EJEC NO IMPRIMIR'!T39/'EJEC REGULAR'!$D$1</f>
        <v>14748</v>
      </c>
      <c r="U39" s="88">
        <f t="shared" si="9"/>
        <v>610303.9619999999</v>
      </c>
      <c r="V39" s="90">
        <f t="shared" si="7"/>
        <v>590988.9619999999</v>
      </c>
      <c r="W39" s="91"/>
      <c r="X39" s="91"/>
      <c r="Y39" s="91">
        <f t="shared" si="1"/>
        <v>590988.9619999999</v>
      </c>
      <c r="Z39" s="91"/>
      <c r="AA39" s="91"/>
      <c r="AB39" s="72"/>
      <c r="AC39" s="91">
        <f t="shared" si="3"/>
        <v>0</v>
      </c>
      <c r="AD39" s="91"/>
      <c r="AE39" s="91"/>
      <c r="AF39" s="72"/>
    </row>
    <row r="40" spans="1:32" s="17" customFormat="1" ht="22.5" customHeight="1">
      <c r="A40" s="117"/>
      <c r="B40" s="103" t="s">
        <v>96</v>
      </c>
      <c r="C40" s="72"/>
      <c r="D40" s="87" t="s">
        <v>97</v>
      </c>
      <c r="E40" s="72"/>
      <c r="F40" s="88">
        <f>'EJEC NO IMPRIMIR'!F40/'EJEC REGULAR'!$D$1</f>
        <v>0</v>
      </c>
      <c r="G40" s="88">
        <f>'EJEC NO IMPRIMIR'!G40/'EJEC REGULAR'!$D$1</f>
        <v>0</v>
      </c>
      <c r="H40" s="88">
        <f>'EJEC NO IMPRIMIR'!H40/'EJEC REGULAR'!$D$1</f>
        <v>0</v>
      </c>
      <c r="I40" s="88">
        <f>'EJEC NO IMPRIMIR'!I40/'EJEC REGULAR'!$D$1</f>
        <v>0</v>
      </c>
      <c r="J40" s="88">
        <f>'EJEC NO IMPRIMIR'!J40/'EJEC REGULAR'!$D$1</f>
        <v>0</v>
      </c>
      <c r="K40" s="88">
        <f>'EJEC NO IMPRIMIR'!K40/'EJEC REGULAR'!$D$1</f>
        <v>0</v>
      </c>
      <c r="L40" s="88">
        <f>'EJEC NO IMPRIMIR'!L40/'EJEC REGULAR'!$D$1</f>
        <v>0</v>
      </c>
      <c r="M40" s="88">
        <f>'EJEC NO IMPRIMIR'!M40/'EJEC REGULAR'!$D$1</f>
        <v>0</v>
      </c>
      <c r="N40" s="88">
        <f>'EJEC NO IMPRIMIR'!N40/'EJEC REGULAR'!$D$1</f>
        <v>0</v>
      </c>
      <c r="O40" s="88">
        <f>'EJEC NO IMPRIMIR'!O40/'EJEC REGULAR'!$D$1</f>
        <v>0</v>
      </c>
      <c r="P40" s="88">
        <f>'EJEC NO IMPRIMIR'!P40/'EJEC REGULAR'!$D$1</f>
        <v>0</v>
      </c>
      <c r="Q40" s="88">
        <f>'EJEC NO IMPRIMIR'!Q40/'EJEC REGULAR'!$D$1</f>
        <v>0</v>
      </c>
      <c r="R40" s="88">
        <f>'EJEC NO IMPRIMIR'!R40/'EJEC REGULAR'!$D$1</f>
        <v>0</v>
      </c>
      <c r="S40" s="88">
        <f>'EJEC NO IMPRIMIR'!S40/'EJEC REGULAR'!$D$1</f>
        <v>0</v>
      </c>
      <c r="T40" s="88">
        <f>'EJEC NO IMPRIMIR'!T40/'EJEC REGULAR'!$D$1</f>
        <v>0</v>
      </c>
      <c r="U40" s="88">
        <f t="shared" si="9"/>
        <v>0</v>
      </c>
      <c r="V40" s="90"/>
      <c r="W40" s="91"/>
      <c r="X40" s="91"/>
      <c r="Y40" s="91">
        <f t="shared" si="1"/>
        <v>0</v>
      </c>
      <c r="Z40" s="91"/>
      <c r="AA40" s="91"/>
      <c r="AB40" s="72"/>
      <c r="AC40" s="91">
        <f t="shared" si="3"/>
        <v>0</v>
      </c>
      <c r="AD40" s="91"/>
      <c r="AE40" s="91"/>
      <c r="AF40" s="72"/>
    </row>
    <row r="41" spans="1:32" s="17" customFormat="1" ht="22.5" customHeight="1">
      <c r="A41" s="117"/>
      <c r="B41" s="104">
        <v>30</v>
      </c>
      <c r="C41" s="105"/>
      <c r="D41" s="106" t="s">
        <v>100</v>
      </c>
      <c r="E41" s="72"/>
      <c r="F41" s="107">
        <f>'EJEC NO IMPRIMIR'!F41/'EJEC REGULAR'!$D$1</f>
        <v>0</v>
      </c>
      <c r="G41" s="107">
        <f>'EJEC NO IMPRIMIR'!G41/'EJEC REGULAR'!$D$1</f>
        <v>0</v>
      </c>
      <c r="H41" s="107">
        <f>'EJEC NO IMPRIMIR'!H41/'EJEC REGULAR'!$D$1</f>
        <v>0</v>
      </c>
      <c r="I41" s="107">
        <f>'EJEC NO IMPRIMIR'!I41/'EJEC REGULAR'!$D$1</f>
        <v>0</v>
      </c>
      <c r="J41" s="107">
        <f>'EJEC NO IMPRIMIR'!J41/'EJEC REGULAR'!$D$1</f>
        <v>0</v>
      </c>
      <c r="K41" s="107">
        <f>'EJEC NO IMPRIMIR'!K41/'EJEC REGULAR'!$D$1</f>
        <v>0</v>
      </c>
      <c r="L41" s="107">
        <f>'EJEC NO IMPRIMIR'!L41/'EJEC REGULAR'!$D$1</f>
        <v>0</v>
      </c>
      <c r="M41" s="107">
        <f>'EJEC NO IMPRIMIR'!M41/'EJEC REGULAR'!$D$1</f>
        <v>0</v>
      </c>
      <c r="N41" s="107">
        <f>'EJEC NO IMPRIMIR'!N41/'EJEC REGULAR'!$D$1</f>
        <v>0</v>
      </c>
      <c r="O41" s="107">
        <f>'EJEC NO IMPRIMIR'!O41/'EJEC REGULAR'!$D$1</f>
        <v>0</v>
      </c>
      <c r="P41" s="107">
        <f>'EJEC NO IMPRIMIR'!P41/'EJEC REGULAR'!$D$1</f>
        <v>0</v>
      </c>
      <c r="Q41" s="107">
        <f>'EJEC NO IMPRIMIR'!Q41/'EJEC REGULAR'!$D$1</f>
        <v>0</v>
      </c>
      <c r="R41" s="107">
        <f>'EJEC NO IMPRIMIR'!R41/'EJEC REGULAR'!$D$1</f>
        <v>0</v>
      </c>
      <c r="S41" s="107">
        <f>'EJEC NO IMPRIMIR'!S41/'EJEC REGULAR'!$D$1</f>
        <v>0</v>
      </c>
      <c r="T41" s="107">
        <f>'EJEC NO IMPRIMIR'!T41/'EJEC REGULAR'!$D$1</f>
        <v>0</v>
      </c>
      <c r="U41" s="88">
        <f t="shared" si="9"/>
        <v>0</v>
      </c>
      <c r="V41" s="90">
        <f aca="true" t="shared" si="10" ref="V41:V49">+U41-T41-S41</f>
        <v>0</v>
      </c>
      <c r="W41" s="91"/>
      <c r="X41" s="91"/>
      <c r="Y41" s="91">
        <f t="shared" si="1"/>
        <v>0</v>
      </c>
      <c r="Z41" s="91"/>
      <c r="AA41" s="91"/>
      <c r="AB41" s="72"/>
      <c r="AC41" s="91">
        <f t="shared" si="3"/>
        <v>0</v>
      </c>
      <c r="AD41" s="91">
        <f t="shared" si="8"/>
        <v>0</v>
      </c>
      <c r="AE41" s="91"/>
      <c r="AF41" s="72"/>
    </row>
    <row r="42" spans="1:32" ht="22.5" customHeight="1">
      <c r="A42" s="120"/>
      <c r="B42" s="104" t="s">
        <v>77</v>
      </c>
      <c r="C42" s="105"/>
      <c r="D42" s="106" t="s">
        <v>15</v>
      </c>
      <c r="E42" s="72"/>
      <c r="F42" s="121">
        <f>'EJEC NO IMPRIMIR'!F42/'EJEC REGULAR'!$D$1</f>
        <v>0</v>
      </c>
      <c r="G42" s="121">
        <f>'EJEC NO IMPRIMIR'!G42/'EJEC REGULAR'!$D$1</f>
        <v>0</v>
      </c>
      <c r="H42" s="121">
        <f>'EJEC NO IMPRIMIR'!H42/'EJEC REGULAR'!$D$1</f>
        <v>0</v>
      </c>
      <c r="I42" s="121">
        <f>'EJEC NO IMPRIMIR'!I42/'EJEC REGULAR'!$D$1</f>
        <v>3861743.477</v>
      </c>
      <c r="J42" s="121">
        <f>'EJEC NO IMPRIMIR'!J42/'EJEC REGULAR'!$D$1</f>
        <v>74898420.773</v>
      </c>
      <c r="K42" s="121">
        <f>'EJEC NO IMPRIMIR'!K42/'EJEC REGULAR'!$D$1</f>
        <v>653892258.466</v>
      </c>
      <c r="L42" s="121">
        <f>'EJEC NO IMPRIMIR'!L42/'EJEC REGULAR'!$D$1</f>
        <v>48413589.536</v>
      </c>
      <c r="M42" s="121">
        <f>'EJEC NO IMPRIMIR'!M42/'EJEC REGULAR'!$D$1</f>
        <v>48624247.345</v>
      </c>
      <c r="N42" s="121">
        <f>'EJEC NO IMPRIMIR'!N42/'EJEC REGULAR'!$D$1</f>
        <v>137285.915</v>
      </c>
      <c r="O42" s="121">
        <f>'EJEC NO IMPRIMIR'!O42/'EJEC REGULAR'!$D$1</f>
        <v>86850666.285</v>
      </c>
      <c r="P42" s="121">
        <f>'EJEC NO IMPRIMIR'!P42/'EJEC REGULAR'!$D$1</f>
        <v>0</v>
      </c>
      <c r="Q42" s="121">
        <f>'EJEC NO IMPRIMIR'!Q42/'EJEC REGULAR'!$D$1</f>
        <v>237675014.031</v>
      </c>
      <c r="R42" s="121">
        <f>'EJEC NO IMPRIMIR'!R42/'EJEC REGULAR'!$D$1</f>
        <v>2961691.79</v>
      </c>
      <c r="S42" s="121">
        <f>'EJEC NO IMPRIMIR'!S42/'EJEC REGULAR'!$D$1</f>
        <v>0</v>
      </c>
      <c r="T42" s="121">
        <f>'EJEC NO IMPRIMIR'!T42/'EJEC REGULAR'!$D$1</f>
        <v>0</v>
      </c>
      <c r="U42" s="121">
        <f>SUM(U43:U45)</f>
        <v>1157314917.6179998</v>
      </c>
      <c r="V42" s="90">
        <f t="shared" si="10"/>
        <v>1157314917.6179998</v>
      </c>
      <c r="W42" s="109"/>
      <c r="X42" s="98" t="e">
        <f>+#REF!</f>
        <v>#REF!</v>
      </c>
      <c r="Y42" s="91" t="e">
        <f t="shared" si="1"/>
        <v>#REF!</v>
      </c>
      <c r="Z42" s="109"/>
      <c r="AA42" s="109"/>
      <c r="AB42" s="90">
        <v>1013054537763</v>
      </c>
      <c r="AC42" s="91">
        <f t="shared" si="3"/>
        <v>1013054537.763</v>
      </c>
      <c r="AD42" s="91" t="e">
        <f t="shared" si="8"/>
        <v>#REF!</v>
      </c>
      <c r="AE42" s="109"/>
      <c r="AF42" s="69"/>
    </row>
    <row r="43" spans="1:32" s="17" customFormat="1" ht="22.5" customHeight="1">
      <c r="A43" s="117"/>
      <c r="B43" s="103" t="s">
        <v>20</v>
      </c>
      <c r="C43" s="72"/>
      <c r="D43" s="87" t="s">
        <v>42</v>
      </c>
      <c r="E43" s="72"/>
      <c r="F43" s="102">
        <f>'EJEC NO IMPRIMIR'!F43/'EJEC REGULAR'!$D$1</f>
        <v>0</v>
      </c>
      <c r="G43" s="102">
        <f>'EJEC NO IMPRIMIR'!G43/'EJEC REGULAR'!$D$1</f>
        <v>0</v>
      </c>
      <c r="H43" s="102">
        <f>'EJEC NO IMPRIMIR'!H43/'EJEC REGULAR'!$D$1</f>
        <v>0</v>
      </c>
      <c r="I43" s="102">
        <f>'EJEC NO IMPRIMIR'!I43/'EJEC REGULAR'!$D$1</f>
        <v>533233.355</v>
      </c>
      <c r="J43" s="102">
        <f>'EJEC NO IMPRIMIR'!J43/'EJEC REGULAR'!$D$1</f>
        <v>213322.234</v>
      </c>
      <c r="K43" s="102">
        <f>'EJEC NO IMPRIMIR'!K43/'EJEC REGULAR'!$D$1</f>
        <v>1353877.055</v>
      </c>
      <c r="L43" s="102">
        <f>'EJEC NO IMPRIMIR'!L43/'EJEC REGULAR'!$D$1</f>
        <v>129526.787</v>
      </c>
      <c r="M43" s="102">
        <f>'EJEC NO IMPRIMIR'!M43/'EJEC REGULAR'!$D$1</f>
        <v>913943.77</v>
      </c>
      <c r="N43" s="102">
        <f>'EJEC NO IMPRIMIR'!N43/'EJEC REGULAR'!$D$1</f>
        <v>137285.915</v>
      </c>
      <c r="O43" s="102">
        <f>'EJEC NO IMPRIMIR'!O43/'EJEC REGULAR'!$D$1</f>
        <v>0</v>
      </c>
      <c r="P43" s="102">
        <f>'EJEC NO IMPRIMIR'!P43/'EJEC REGULAR'!$D$1</f>
        <v>0</v>
      </c>
      <c r="Q43" s="102">
        <f>'EJEC NO IMPRIMIR'!Q43/'EJEC REGULAR'!$D$1</f>
        <v>0</v>
      </c>
      <c r="R43" s="102">
        <f>'EJEC NO IMPRIMIR'!R43/'EJEC REGULAR'!$D$1</f>
        <v>856714.112</v>
      </c>
      <c r="S43" s="102">
        <f>'EJEC NO IMPRIMIR'!S43/'EJEC REGULAR'!$D$1</f>
        <v>0</v>
      </c>
      <c r="T43" s="102">
        <f>'EJEC NO IMPRIMIR'!T43/'EJEC REGULAR'!$D$1</f>
        <v>0</v>
      </c>
      <c r="U43" s="88">
        <f aca="true" t="shared" si="11" ref="U43:U49">SUM(F43:T43)</f>
        <v>4137903.228</v>
      </c>
      <c r="V43" s="90">
        <f t="shared" si="10"/>
        <v>4137903.228</v>
      </c>
      <c r="W43" s="91"/>
      <c r="X43" s="91"/>
      <c r="Y43" s="91">
        <f t="shared" si="1"/>
        <v>4137903.228</v>
      </c>
      <c r="Z43" s="91"/>
      <c r="AA43" s="91"/>
      <c r="AB43" s="72"/>
      <c r="AC43" s="91">
        <f t="shared" si="3"/>
        <v>0</v>
      </c>
      <c r="AD43" s="91"/>
      <c r="AE43" s="91"/>
      <c r="AF43" s="72"/>
    </row>
    <row r="44" spans="1:32" s="17" customFormat="1" ht="22.5" customHeight="1">
      <c r="A44" s="117"/>
      <c r="B44" s="103" t="s">
        <v>39</v>
      </c>
      <c r="C44" s="72"/>
      <c r="D44" s="87" t="s">
        <v>43</v>
      </c>
      <c r="E44" s="72"/>
      <c r="F44" s="88">
        <f>'EJEC NO IMPRIMIR'!F44/'EJEC REGULAR'!$D$1</f>
        <v>0</v>
      </c>
      <c r="G44" s="88">
        <f>'EJEC NO IMPRIMIR'!G44/'EJEC REGULAR'!$D$1</f>
        <v>0</v>
      </c>
      <c r="H44" s="88">
        <f>'EJEC NO IMPRIMIR'!H44/'EJEC REGULAR'!$D$1</f>
        <v>0</v>
      </c>
      <c r="I44" s="88">
        <f>'EJEC NO IMPRIMIR'!I44/'EJEC REGULAR'!$D$1</f>
        <v>3328510.122</v>
      </c>
      <c r="J44" s="88">
        <f>'EJEC NO IMPRIMIR'!J44/'EJEC REGULAR'!$D$1</f>
        <v>74685098.539</v>
      </c>
      <c r="K44" s="88">
        <f>'EJEC NO IMPRIMIR'!K44/'EJEC REGULAR'!$D$1</f>
        <v>652538381.411</v>
      </c>
      <c r="L44" s="88">
        <f>'EJEC NO IMPRIMIR'!L44/'EJEC REGULAR'!$D$1</f>
        <v>48284062.749</v>
      </c>
      <c r="M44" s="88">
        <f>'EJEC NO IMPRIMIR'!M44/'EJEC REGULAR'!$D$1</f>
        <v>47710303.575</v>
      </c>
      <c r="N44" s="88">
        <f>'EJEC NO IMPRIMIR'!N44/'EJEC REGULAR'!$D$1</f>
        <v>0</v>
      </c>
      <c r="O44" s="88">
        <f>'EJEC NO IMPRIMIR'!O44/'EJEC REGULAR'!$D$1</f>
        <v>86850666.285</v>
      </c>
      <c r="P44" s="88">
        <f>'EJEC NO IMPRIMIR'!P44/'EJEC REGULAR'!$D$1</f>
        <v>0</v>
      </c>
      <c r="Q44" s="88">
        <f>'EJEC NO IMPRIMIR'!Q44/'EJEC REGULAR'!$D$1</f>
        <v>237675014.031</v>
      </c>
      <c r="R44" s="88">
        <f>'EJEC NO IMPRIMIR'!R44/'EJEC REGULAR'!$D$1</f>
        <v>2104977.678</v>
      </c>
      <c r="S44" s="88">
        <f>'EJEC NO IMPRIMIR'!S44/'EJEC REGULAR'!$D$1</f>
        <v>0</v>
      </c>
      <c r="T44" s="88">
        <f>'EJEC NO IMPRIMIR'!T44/'EJEC REGULAR'!$D$1</f>
        <v>0</v>
      </c>
      <c r="U44" s="88">
        <f t="shared" si="11"/>
        <v>1153177014.3899999</v>
      </c>
      <c r="V44" s="90">
        <f t="shared" si="10"/>
        <v>1153177014.3899999</v>
      </c>
      <c r="W44" s="91"/>
      <c r="X44" s="91"/>
      <c r="Y44" s="91">
        <f t="shared" si="1"/>
        <v>1153177014.3899999</v>
      </c>
      <c r="Z44" s="91"/>
      <c r="AA44" s="91"/>
      <c r="AB44" s="72"/>
      <c r="AC44" s="91">
        <f t="shared" si="3"/>
        <v>0</v>
      </c>
      <c r="AD44" s="91"/>
      <c r="AE44" s="91"/>
      <c r="AF44" s="72"/>
    </row>
    <row r="45" spans="1:32" s="17" customFormat="1" ht="22.5" customHeight="1">
      <c r="A45" s="117"/>
      <c r="B45" s="103" t="s">
        <v>31</v>
      </c>
      <c r="C45" s="72"/>
      <c r="D45" s="87" t="s">
        <v>101</v>
      </c>
      <c r="E45" s="72"/>
      <c r="F45" s="88">
        <f>'EJEC NO IMPRIMIR'!F45/'EJEC REGULAR'!$D$1</f>
        <v>0</v>
      </c>
      <c r="G45" s="88">
        <f>'EJEC NO IMPRIMIR'!G45/'EJEC REGULAR'!$D$1</f>
        <v>0</v>
      </c>
      <c r="H45" s="88">
        <f>'EJEC NO IMPRIMIR'!H45/'EJEC REGULAR'!$D$1</f>
        <v>0</v>
      </c>
      <c r="I45" s="88">
        <f>'EJEC NO IMPRIMIR'!I45/'EJEC REGULAR'!$D$1</f>
        <v>0</v>
      </c>
      <c r="J45" s="88">
        <f>'EJEC NO IMPRIMIR'!J45/'EJEC REGULAR'!$D$1</f>
        <v>0</v>
      </c>
      <c r="K45" s="88">
        <f>'EJEC NO IMPRIMIR'!K45/'EJEC REGULAR'!$D$1</f>
        <v>0</v>
      </c>
      <c r="L45" s="88">
        <f>'EJEC NO IMPRIMIR'!L45/'EJEC REGULAR'!$D$1</f>
        <v>0</v>
      </c>
      <c r="M45" s="88">
        <f>'EJEC NO IMPRIMIR'!M45/'EJEC REGULAR'!$D$1</f>
        <v>0</v>
      </c>
      <c r="N45" s="88">
        <f>'EJEC NO IMPRIMIR'!N45/'EJEC REGULAR'!$D$1</f>
        <v>0</v>
      </c>
      <c r="O45" s="88">
        <f>'EJEC NO IMPRIMIR'!O45/'EJEC REGULAR'!$D$1</f>
        <v>0</v>
      </c>
      <c r="P45" s="88">
        <f>'EJEC NO IMPRIMIR'!P45/'EJEC REGULAR'!$D$1</f>
        <v>0</v>
      </c>
      <c r="Q45" s="88">
        <f>'EJEC NO IMPRIMIR'!Q45/'EJEC REGULAR'!$D$1</f>
        <v>0</v>
      </c>
      <c r="R45" s="88">
        <f>'EJEC NO IMPRIMIR'!R45/'EJEC REGULAR'!$D$1</f>
        <v>0</v>
      </c>
      <c r="S45" s="88">
        <f>'EJEC NO IMPRIMIR'!S45/'EJEC REGULAR'!$D$1</f>
        <v>0</v>
      </c>
      <c r="T45" s="88">
        <f>'EJEC NO IMPRIMIR'!T45/'EJEC REGULAR'!$D$1</f>
        <v>0</v>
      </c>
      <c r="U45" s="88">
        <f t="shared" si="11"/>
        <v>0</v>
      </c>
      <c r="V45" s="90">
        <f t="shared" si="10"/>
        <v>0</v>
      </c>
      <c r="W45" s="91"/>
      <c r="X45" s="91"/>
      <c r="Y45" s="91">
        <f t="shared" si="1"/>
        <v>0</v>
      </c>
      <c r="Z45" s="91"/>
      <c r="AA45" s="91"/>
      <c r="AB45" s="72"/>
      <c r="AC45" s="91">
        <f t="shared" si="3"/>
        <v>0</v>
      </c>
      <c r="AD45" s="91">
        <f t="shared" si="8"/>
        <v>0</v>
      </c>
      <c r="AE45" s="91"/>
      <c r="AF45" s="72"/>
    </row>
    <row r="46" spans="1:32" s="17" customFormat="1" ht="22.5" customHeight="1">
      <c r="A46" s="117"/>
      <c r="B46" s="86" t="s">
        <v>16</v>
      </c>
      <c r="C46" s="72"/>
      <c r="D46" s="87" t="s">
        <v>40</v>
      </c>
      <c r="E46" s="72"/>
      <c r="F46" s="88">
        <f>'EJEC NO IMPRIMIR'!F46/'EJEC REGULAR'!$D$1</f>
        <v>0</v>
      </c>
      <c r="G46" s="88">
        <f>'EJEC NO IMPRIMIR'!G46/'EJEC REGULAR'!$D$1</f>
        <v>0</v>
      </c>
      <c r="H46" s="88">
        <f>'EJEC NO IMPRIMIR'!H46/'EJEC REGULAR'!$D$1</f>
        <v>0</v>
      </c>
      <c r="I46" s="88">
        <f>'EJEC NO IMPRIMIR'!I46/'EJEC REGULAR'!$D$1</f>
        <v>0</v>
      </c>
      <c r="J46" s="88">
        <f>'EJEC NO IMPRIMIR'!J46/'EJEC REGULAR'!$D$1</f>
        <v>0</v>
      </c>
      <c r="K46" s="88">
        <f>'EJEC NO IMPRIMIR'!K46/'EJEC REGULAR'!$D$1</f>
        <v>0</v>
      </c>
      <c r="L46" s="88">
        <f>'EJEC NO IMPRIMIR'!L46/'EJEC REGULAR'!$D$1</f>
        <v>0</v>
      </c>
      <c r="M46" s="88">
        <f>'EJEC NO IMPRIMIR'!M46/'EJEC REGULAR'!$D$1</f>
        <v>0</v>
      </c>
      <c r="N46" s="88">
        <f>'EJEC NO IMPRIMIR'!N46/'EJEC REGULAR'!$D$1</f>
        <v>0</v>
      </c>
      <c r="O46" s="88">
        <f>'EJEC NO IMPRIMIR'!O46/'EJEC REGULAR'!$D$1</f>
        <v>0</v>
      </c>
      <c r="P46" s="88">
        <f>'EJEC NO IMPRIMIR'!P46/'EJEC REGULAR'!$D$1</f>
        <v>0</v>
      </c>
      <c r="Q46" s="88">
        <f>'EJEC NO IMPRIMIR'!Q46/'EJEC REGULAR'!$D$1</f>
        <v>0</v>
      </c>
      <c r="R46" s="88">
        <f>'EJEC NO IMPRIMIR'!R46/'EJEC REGULAR'!$D$1</f>
        <v>0</v>
      </c>
      <c r="S46" s="88">
        <f>'EJEC NO IMPRIMIR'!S46/'EJEC REGULAR'!$D$1</f>
        <v>0</v>
      </c>
      <c r="T46" s="88">
        <f>'EJEC NO IMPRIMIR'!T46/'EJEC REGULAR'!$D$1</f>
        <v>0</v>
      </c>
      <c r="U46" s="88">
        <f t="shared" si="11"/>
        <v>0</v>
      </c>
      <c r="V46" s="90">
        <f t="shared" si="10"/>
        <v>0</v>
      </c>
      <c r="W46" s="91"/>
      <c r="X46" s="91"/>
      <c r="Y46" s="91">
        <f t="shared" si="1"/>
        <v>0</v>
      </c>
      <c r="Z46" s="91"/>
      <c r="AA46" s="91"/>
      <c r="AB46" s="109"/>
      <c r="AC46" s="91">
        <f t="shared" si="3"/>
        <v>0</v>
      </c>
      <c r="AD46" s="91">
        <f t="shared" si="8"/>
        <v>0</v>
      </c>
      <c r="AE46" s="91"/>
      <c r="AF46" s="72"/>
    </row>
    <row r="47" spans="1:32" s="17" customFormat="1" ht="22.5" customHeight="1">
      <c r="A47" s="117"/>
      <c r="B47" s="86" t="s">
        <v>17</v>
      </c>
      <c r="C47" s="72"/>
      <c r="D47" s="87" t="s">
        <v>18</v>
      </c>
      <c r="E47" s="72"/>
      <c r="F47" s="88">
        <f>'EJEC NO IMPRIMIR'!F47/'EJEC REGULAR'!$D$1</f>
        <v>0</v>
      </c>
      <c r="G47" s="88">
        <f>'EJEC NO IMPRIMIR'!G47/'EJEC REGULAR'!$D$1</f>
        <v>0</v>
      </c>
      <c r="H47" s="88">
        <f>'EJEC NO IMPRIMIR'!H47/'EJEC REGULAR'!$D$1</f>
        <v>0</v>
      </c>
      <c r="I47" s="88">
        <f>'EJEC NO IMPRIMIR'!I47/'EJEC REGULAR'!$D$1</f>
        <v>0</v>
      </c>
      <c r="J47" s="88">
        <f>'EJEC NO IMPRIMIR'!J47/'EJEC REGULAR'!$D$1</f>
        <v>0</v>
      </c>
      <c r="K47" s="88">
        <f>'EJEC NO IMPRIMIR'!K47/'EJEC REGULAR'!$D$1</f>
        <v>0</v>
      </c>
      <c r="L47" s="88">
        <f>'EJEC NO IMPRIMIR'!L47/'EJEC REGULAR'!$D$1</f>
        <v>0</v>
      </c>
      <c r="M47" s="88">
        <f>'EJEC NO IMPRIMIR'!M47/'EJEC REGULAR'!$D$1</f>
        <v>0</v>
      </c>
      <c r="N47" s="88">
        <f>'EJEC NO IMPRIMIR'!N47/'EJEC REGULAR'!$D$1</f>
        <v>0</v>
      </c>
      <c r="O47" s="88">
        <f>'EJEC NO IMPRIMIR'!O47/'EJEC REGULAR'!$D$1</f>
        <v>0</v>
      </c>
      <c r="P47" s="88">
        <f>'EJEC NO IMPRIMIR'!P47/'EJEC REGULAR'!$D$1</f>
        <v>0</v>
      </c>
      <c r="Q47" s="88">
        <f>'EJEC NO IMPRIMIR'!Q47/'EJEC REGULAR'!$D$1</f>
        <v>294094644.59</v>
      </c>
      <c r="R47" s="88">
        <f>'EJEC NO IMPRIMIR'!R47/'EJEC REGULAR'!$D$1</f>
        <v>0</v>
      </c>
      <c r="S47" s="88">
        <f>'EJEC NO IMPRIMIR'!S47/'EJEC REGULAR'!$D$1</f>
        <v>0</v>
      </c>
      <c r="T47" s="88">
        <f>'EJEC NO IMPRIMIR'!T47/'EJEC REGULAR'!$D$1</f>
        <v>0</v>
      </c>
      <c r="U47" s="88">
        <f t="shared" si="11"/>
        <v>294094644.59</v>
      </c>
      <c r="V47" s="90">
        <f t="shared" si="10"/>
        <v>294094644.59</v>
      </c>
      <c r="W47" s="91"/>
      <c r="X47" s="91"/>
      <c r="Y47" s="91">
        <f t="shared" si="1"/>
        <v>294094644.59</v>
      </c>
      <c r="Z47" s="91"/>
      <c r="AA47" s="91"/>
      <c r="AB47" s="91">
        <v>223663773070</v>
      </c>
      <c r="AC47" s="91">
        <f t="shared" si="3"/>
        <v>223663773.07</v>
      </c>
      <c r="AD47" s="91">
        <f t="shared" si="8"/>
        <v>70430871.51999998</v>
      </c>
      <c r="AE47" s="91"/>
      <c r="AF47" s="72"/>
    </row>
    <row r="48" spans="1:32" s="17" customFormat="1" ht="22.5" customHeight="1">
      <c r="A48" s="117"/>
      <c r="B48" s="86" t="s">
        <v>78</v>
      </c>
      <c r="C48" s="72"/>
      <c r="D48" s="87" t="s">
        <v>41</v>
      </c>
      <c r="E48" s="72"/>
      <c r="F48" s="88">
        <f>'EJEC NO IMPRIMIR'!F48/'EJEC REGULAR'!$D$1</f>
        <v>132888.568</v>
      </c>
      <c r="G48" s="88">
        <f>'EJEC NO IMPRIMIR'!G48/'EJEC REGULAR'!$D$1</f>
        <v>34005.972</v>
      </c>
      <c r="H48" s="88">
        <f>'EJEC NO IMPRIMIR'!H48/'EJEC REGULAR'!$D$1</f>
        <v>76668.435</v>
      </c>
      <c r="I48" s="88">
        <f>'EJEC NO IMPRIMIR'!I48/'EJEC REGULAR'!$D$1</f>
        <v>1765461.65</v>
      </c>
      <c r="J48" s="88">
        <f>'EJEC NO IMPRIMIR'!J48/'EJEC REGULAR'!$D$1</f>
        <v>22238491.612</v>
      </c>
      <c r="K48" s="88">
        <f>'EJEC NO IMPRIMIR'!K48/'EJEC REGULAR'!$D$1</f>
        <v>79095718.992</v>
      </c>
      <c r="L48" s="88">
        <f>'EJEC NO IMPRIMIR'!L48/'EJEC REGULAR'!$D$1</f>
        <v>5430407.63</v>
      </c>
      <c r="M48" s="88">
        <f>'EJEC NO IMPRIMIR'!M48/'EJEC REGULAR'!$D$1</f>
        <v>10590245.625</v>
      </c>
      <c r="N48" s="88">
        <f>'EJEC NO IMPRIMIR'!N48/'EJEC REGULAR'!$D$1</f>
        <v>104571.25</v>
      </c>
      <c r="O48" s="88">
        <f>'EJEC NO IMPRIMIR'!O48/'EJEC REGULAR'!$D$1</f>
        <v>20275109.039</v>
      </c>
      <c r="P48" s="88">
        <f>'EJEC NO IMPRIMIR'!P48/'EJEC REGULAR'!$D$1</f>
        <v>863450.939</v>
      </c>
      <c r="Q48" s="88">
        <f>'EJEC NO IMPRIMIR'!Q48/'EJEC REGULAR'!$D$1</f>
        <v>23591204.656</v>
      </c>
      <c r="R48" s="88">
        <f>'EJEC NO IMPRIMIR'!R48/'EJEC REGULAR'!$D$1</f>
        <v>1937768.307</v>
      </c>
      <c r="S48" s="88">
        <f>'EJEC NO IMPRIMIR'!S48/'EJEC REGULAR'!$D$1</f>
        <v>45227</v>
      </c>
      <c r="T48" s="88">
        <f>'EJEC NO IMPRIMIR'!T48/'EJEC REGULAR'!$D$1</f>
        <v>1052093</v>
      </c>
      <c r="U48" s="88">
        <f t="shared" si="11"/>
        <v>167233312.675</v>
      </c>
      <c r="V48" s="90">
        <f t="shared" si="10"/>
        <v>166135992.675</v>
      </c>
      <c r="W48" s="91"/>
      <c r="X48" s="91"/>
      <c r="Y48" s="91">
        <f t="shared" si="1"/>
        <v>166135992.675</v>
      </c>
      <c r="Z48" s="91"/>
      <c r="AA48" s="91"/>
      <c r="AB48" s="91">
        <v>166165525133</v>
      </c>
      <c r="AC48" s="91">
        <f t="shared" si="3"/>
        <v>166165525.133</v>
      </c>
      <c r="AD48" s="91">
        <f t="shared" si="8"/>
        <v>-29532.45799997449</v>
      </c>
      <c r="AE48" s="91"/>
      <c r="AF48" s="72"/>
    </row>
    <row r="49" spans="1:32" s="17" customFormat="1" ht="22.5" customHeight="1">
      <c r="A49" s="117"/>
      <c r="B49" s="104" t="s">
        <v>79</v>
      </c>
      <c r="C49" s="105"/>
      <c r="D49" s="106" t="s">
        <v>19</v>
      </c>
      <c r="E49" s="72"/>
      <c r="F49" s="107">
        <f>'EJEC NO IMPRIMIR'!F49/'EJEC REGULAR'!$D$1</f>
        <v>0</v>
      </c>
      <c r="G49" s="107">
        <f>'EJEC NO IMPRIMIR'!G49/'EJEC REGULAR'!$D$1</f>
        <v>0</v>
      </c>
      <c r="H49" s="107">
        <f>'EJEC NO IMPRIMIR'!H49/'EJEC REGULAR'!$D$1</f>
        <v>0</v>
      </c>
      <c r="I49" s="107">
        <f>'EJEC NO IMPRIMIR'!I49/'EJEC REGULAR'!$D$1</f>
        <v>0</v>
      </c>
      <c r="J49" s="107">
        <f>'EJEC NO IMPRIMIR'!J49/'EJEC REGULAR'!$D$1</f>
        <v>0</v>
      </c>
      <c r="K49" s="107">
        <f>'EJEC NO IMPRIMIR'!K49/'EJEC REGULAR'!$D$1</f>
        <v>0</v>
      </c>
      <c r="L49" s="107">
        <f>'EJEC NO IMPRIMIR'!L49/'EJEC REGULAR'!$D$1</f>
        <v>0</v>
      </c>
      <c r="M49" s="107">
        <f>'EJEC NO IMPRIMIR'!M49/'EJEC REGULAR'!$D$1</f>
        <v>0</v>
      </c>
      <c r="N49" s="107">
        <f>'EJEC NO IMPRIMIR'!N49/'EJEC REGULAR'!$D$1</f>
        <v>0</v>
      </c>
      <c r="O49" s="107">
        <f>'EJEC NO IMPRIMIR'!O49/'EJEC REGULAR'!$D$1</f>
        <v>0</v>
      </c>
      <c r="P49" s="107">
        <f>'EJEC NO IMPRIMIR'!P49/'EJEC REGULAR'!$D$1</f>
        <v>0</v>
      </c>
      <c r="Q49" s="107">
        <f>'EJEC NO IMPRIMIR'!Q49/'EJEC REGULAR'!$D$1</f>
        <v>0</v>
      </c>
      <c r="R49" s="107">
        <f>'EJEC NO IMPRIMIR'!R49/'EJEC REGULAR'!$D$1</f>
        <v>0</v>
      </c>
      <c r="S49" s="107">
        <f>'EJEC NO IMPRIMIR'!S49/'EJEC REGULAR'!$D$1</f>
        <v>0</v>
      </c>
      <c r="T49" s="107">
        <f>'EJEC NO IMPRIMIR'!T49/'EJEC REGULAR'!$D$1</f>
        <v>0</v>
      </c>
      <c r="U49" s="107">
        <f t="shared" si="11"/>
        <v>0</v>
      </c>
      <c r="V49" s="90">
        <f t="shared" si="10"/>
        <v>0</v>
      </c>
      <c r="W49" s="91"/>
      <c r="X49" s="91"/>
      <c r="Y49" s="91">
        <f t="shared" si="1"/>
        <v>0</v>
      </c>
      <c r="Z49" s="91"/>
      <c r="AA49" s="91"/>
      <c r="AB49" s="91"/>
      <c r="AC49" s="91"/>
      <c r="AD49" s="91"/>
      <c r="AE49" s="91"/>
      <c r="AF49" s="72"/>
    </row>
    <row r="50" spans="1:32" ht="25.5" customHeight="1">
      <c r="A50" s="69"/>
      <c r="B50" s="67"/>
      <c r="C50" s="67"/>
      <c r="D50" s="67"/>
      <c r="E50" s="67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69"/>
    </row>
    <row r="51" spans="1:32" ht="18" customHeight="1" hidden="1">
      <c r="A51" s="69"/>
      <c r="B51" s="67"/>
      <c r="C51" s="67"/>
      <c r="D51" s="67"/>
      <c r="E51" s="67"/>
      <c r="F51" s="111">
        <f>+F9-F25</f>
        <v>165215.5569999991</v>
      </c>
      <c r="G51" s="111">
        <f aca="true" t="shared" si="12" ref="G51:U51">+G9-G25</f>
        <v>-80279.59800000023</v>
      </c>
      <c r="H51" s="111">
        <f t="shared" si="12"/>
        <v>-142052.64800000004</v>
      </c>
      <c r="I51" s="111">
        <f t="shared" si="12"/>
        <v>-1622977.4669999983</v>
      </c>
      <c r="J51" s="111">
        <f t="shared" si="12"/>
        <v>-33343188.722000018</v>
      </c>
      <c r="K51" s="111">
        <f t="shared" si="12"/>
        <v>-130237131.99599993</v>
      </c>
      <c r="L51" s="111">
        <f t="shared" si="12"/>
        <v>-7422733.695000008</v>
      </c>
      <c r="M51" s="111">
        <f t="shared" si="12"/>
        <v>-2689841.0519999936</v>
      </c>
      <c r="N51" s="111">
        <f t="shared" si="12"/>
        <v>-18304334.639</v>
      </c>
      <c r="O51" s="111">
        <f t="shared" si="12"/>
        <v>-33011837.45399998</v>
      </c>
      <c r="P51" s="111">
        <f t="shared" si="12"/>
        <v>-241352.62700000033</v>
      </c>
      <c r="Q51" s="111">
        <f>+Q9-Q25</f>
        <v>15298061.106999993</v>
      </c>
      <c r="R51" s="111">
        <f t="shared" si="12"/>
        <v>-2807257.4870000016</v>
      </c>
      <c r="S51" s="111">
        <f t="shared" si="12"/>
        <v>233422</v>
      </c>
      <c r="T51" s="111">
        <f t="shared" si="12"/>
        <v>255978</v>
      </c>
      <c r="U51" s="112">
        <f t="shared" si="12"/>
        <v>-213950310.72099972</v>
      </c>
      <c r="V51" s="112">
        <f>+V9-V25</f>
        <v>-214439710.72099972</v>
      </c>
      <c r="W51" s="109"/>
      <c r="X51" s="109"/>
      <c r="Y51" s="109"/>
      <c r="Z51" s="109"/>
      <c r="AA51" s="109"/>
      <c r="AB51" s="109"/>
      <c r="AC51" s="109"/>
      <c r="AD51" s="109"/>
      <c r="AE51" s="109"/>
      <c r="AF51" s="69"/>
    </row>
    <row r="52" spans="1:32" ht="18" customHeight="1">
      <c r="A52" s="69"/>
      <c r="B52" s="67"/>
      <c r="C52" s="67"/>
      <c r="D52" s="67"/>
      <c r="E52" s="67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69"/>
    </row>
    <row r="53" spans="1:32" ht="18" customHeight="1">
      <c r="A53" s="69"/>
      <c r="B53" s="67"/>
      <c r="C53" s="67"/>
      <c r="D53" s="67"/>
      <c r="E53" s="67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2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69"/>
    </row>
    <row r="54" spans="1:32" ht="18" customHeight="1">
      <c r="A54" s="69"/>
      <c r="B54" s="67"/>
      <c r="C54" s="67"/>
      <c r="D54" s="67"/>
      <c r="E54" s="67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69"/>
    </row>
    <row r="55" spans="1:32" ht="18" customHeight="1">
      <c r="A55" s="69"/>
      <c r="B55" s="67"/>
      <c r="C55" s="67"/>
      <c r="D55" s="67"/>
      <c r="E55" s="67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69"/>
    </row>
    <row r="56" spans="1:32" ht="18" customHeight="1">
      <c r="A56" s="69"/>
      <c r="B56" s="67"/>
      <c r="C56" s="67"/>
      <c r="D56" s="67"/>
      <c r="E56" s="67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69"/>
    </row>
    <row r="57" spans="1:32" ht="18" customHeight="1">
      <c r="A57" s="69"/>
      <c r="B57" s="67"/>
      <c r="C57" s="67"/>
      <c r="D57" s="67"/>
      <c r="E57" s="67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69"/>
    </row>
    <row r="58" spans="1:32" ht="18" customHeight="1">
      <c r="A58" s="69"/>
      <c r="B58" s="67"/>
      <c r="C58" s="67"/>
      <c r="D58" s="67"/>
      <c r="E58" s="67"/>
      <c r="F58" s="90"/>
      <c r="G58" s="90"/>
      <c r="H58" s="90"/>
      <c r="I58" s="90"/>
      <c r="J58" s="90"/>
      <c r="K58" s="90"/>
      <c r="L58" s="122"/>
      <c r="M58" s="90"/>
      <c r="N58" s="90"/>
      <c r="O58" s="90"/>
      <c r="P58" s="90"/>
      <c r="Q58" s="90"/>
      <c r="R58" s="90"/>
      <c r="S58" s="90"/>
      <c r="T58" s="90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69"/>
    </row>
    <row r="59" spans="1:32" ht="18" customHeight="1">
      <c r="A59" s="69"/>
      <c r="B59" s="67"/>
      <c r="C59" s="67"/>
      <c r="D59" s="67"/>
      <c r="E59" s="6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69"/>
    </row>
    <row r="60" spans="1:32" ht="18" customHeight="1">
      <c r="A60" s="69"/>
      <c r="B60" s="67"/>
      <c r="C60" s="67"/>
      <c r="D60" s="67"/>
      <c r="E60" s="67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69"/>
    </row>
    <row r="61" spans="1:32" ht="18" customHeight="1">
      <c r="A61" s="69"/>
      <c r="B61" s="67"/>
      <c r="C61" s="67"/>
      <c r="D61" s="67"/>
      <c r="E61" s="67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69"/>
    </row>
    <row r="62" spans="1:32" ht="18" customHeight="1">
      <c r="A62" s="69"/>
      <c r="B62" s="67"/>
      <c r="C62" s="67"/>
      <c r="D62" s="67"/>
      <c r="E62" s="67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69"/>
    </row>
    <row r="63" spans="1:32" ht="18" customHeight="1">
      <c r="A63" s="69"/>
      <c r="B63" s="67"/>
      <c r="C63" s="67"/>
      <c r="D63" s="67"/>
      <c r="E63" s="67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69"/>
    </row>
    <row r="64" spans="1:32" ht="18" customHeight="1">
      <c r="A64" s="69"/>
      <c r="B64" s="67"/>
      <c r="C64" s="67"/>
      <c r="D64" s="67"/>
      <c r="E64" s="67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69"/>
    </row>
    <row r="65" spans="1:32" ht="18" customHeight="1">
      <c r="A65" s="69"/>
      <c r="B65" s="67"/>
      <c r="C65" s="67"/>
      <c r="D65" s="67"/>
      <c r="E65" s="67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69"/>
    </row>
    <row r="66" spans="1:32" ht="18" customHeight="1">
      <c r="A66" s="69"/>
      <c r="B66" s="67"/>
      <c r="C66" s="67"/>
      <c r="D66" s="67"/>
      <c r="E66" s="67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69"/>
    </row>
    <row r="67" spans="1:32" ht="18" customHeight="1">
      <c r="A67" s="69"/>
      <c r="B67" s="67"/>
      <c r="C67" s="67"/>
      <c r="D67" s="67"/>
      <c r="E67" s="67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69"/>
    </row>
    <row r="68" spans="1:32" ht="18" customHeight="1">
      <c r="A68" s="69"/>
      <c r="B68" s="67"/>
      <c r="C68" s="67"/>
      <c r="D68" s="67"/>
      <c r="E68" s="6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69"/>
    </row>
    <row r="69" spans="1:32" ht="18" customHeight="1">
      <c r="A69" s="69"/>
      <c r="B69" s="67"/>
      <c r="C69" s="67"/>
      <c r="D69" s="67"/>
      <c r="E69" s="67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69"/>
    </row>
    <row r="70" spans="1:32" ht="18" customHeight="1">
      <c r="A70" s="69"/>
      <c r="B70" s="67"/>
      <c r="C70" s="67"/>
      <c r="D70" s="67"/>
      <c r="E70" s="67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69"/>
    </row>
    <row r="71" spans="1:32" ht="18" customHeight="1">
      <c r="A71" s="69"/>
      <c r="B71" s="67"/>
      <c r="C71" s="67"/>
      <c r="D71" s="67"/>
      <c r="E71" s="67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69"/>
    </row>
    <row r="72" spans="1:32" ht="18" customHeight="1">
      <c r="A72" s="69"/>
      <c r="B72" s="67"/>
      <c r="C72" s="67"/>
      <c r="D72" s="67"/>
      <c r="E72" s="67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69"/>
    </row>
    <row r="73" spans="1:32" ht="18" customHeight="1">
      <c r="A73" s="69"/>
      <c r="B73" s="67"/>
      <c r="C73" s="67"/>
      <c r="D73" s="67"/>
      <c r="E73" s="67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69"/>
    </row>
    <row r="74" spans="1:32" ht="18" customHeight="1">
      <c r="A74" s="69"/>
      <c r="B74" s="67"/>
      <c r="C74" s="67"/>
      <c r="D74" s="67"/>
      <c r="E74" s="67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69"/>
    </row>
    <row r="75" spans="1:32" ht="18" customHeight="1">
      <c r="A75" s="69"/>
      <c r="B75" s="67"/>
      <c r="C75" s="67"/>
      <c r="D75" s="67"/>
      <c r="E75" s="67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69"/>
    </row>
    <row r="76" spans="1:32" ht="18" customHeight="1">
      <c r="A76" s="69"/>
      <c r="B76" s="67"/>
      <c r="C76" s="67"/>
      <c r="D76" s="67"/>
      <c r="E76" s="67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69"/>
    </row>
    <row r="77" spans="1:32" ht="18" customHeight="1">
      <c r="A77" s="69"/>
      <c r="B77" s="67"/>
      <c r="C77" s="67"/>
      <c r="D77" s="67"/>
      <c r="E77" s="67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69"/>
    </row>
    <row r="78" spans="1:32" ht="18" customHeight="1">
      <c r="A78" s="69"/>
      <c r="B78" s="67"/>
      <c r="C78" s="67"/>
      <c r="D78" s="67"/>
      <c r="E78" s="67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69"/>
    </row>
    <row r="79" spans="1:32" ht="18" customHeight="1">
      <c r="A79" s="69"/>
      <c r="B79" s="67"/>
      <c r="C79" s="67"/>
      <c r="D79" s="67"/>
      <c r="E79" s="67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69"/>
    </row>
    <row r="80" spans="1:32" ht="18" customHeight="1">
      <c r="A80" s="69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69"/>
    </row>
    <row r="81" spans="1:32" ht="18" customHeight="1">
      <c r="A81" s="69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69"/>
    </row>
    <row r="82" spans="1:32" ht="18" customHeight="1">
      <c r="A82" s="69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69"/>
    </row>
    <row r="83" spans="1:32" ht="18" customHeight="1">
      <c r="A83" s="69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69"/>
    </row>
    <row r="84" spans="1:32" ht="18" customHeight="1">
      <c r="A84" s="69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69"/>
    </row>
    <row r="85" spans="1:32" ht="18" customHeight="1">
      <c r="A85" s="6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69"/>
    </row>
    <row r="86" spans="1:32" ht="18" customHeight="1">
      <c r="A86" s="69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69"/>
    </row>
    <row r="87" spans="1:32" ht="18" customHeight="1">
      <c r="A87" s="69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69"/>
    </row>
    <row r="88" spans="1:32" ht="18" customHeight="1">
      <c r="A88" s="69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69"/>
    </row>
    <row r="89" spans="1:32" ht="18" customHeight="1">
      <c r="A89" s="69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69"/>
    </row>
    <row r="90" spans="1:32" ht="18" customHeight="1">
      <c r="A90" s="69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69"/>
    </row>
    <row r="91" spans="1:32" ht="18" customHeight="1">
      <c r="A91" s="69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69"/>
    </row>
    <row r="92" spans="1:32" ht="18" customHeight="1">
      <c r="A92" s="69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69"/>
    </row>
    <row r="93" spans="1:32" ht="18" customHeight="1">
      <c r="A93" s="69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69"/>
    </row>
    <row r="94" spans="1:32" ht="18" customHeight="1">
      <c r="A94" s="69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69"/>
    </row>
    <row r="95" spans="1:32" ht="18" customHeight="1">
      <c r="A95" s="69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69"/>
    </row>
    <row r="96" spans="1:32" ht="18" customHeight="1">
      <c r="A96" s="69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69"/>
    </row>
    <row r="97" spans="1:32" ht="18" customHeight="1">
      <c r="A97" s="69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69"/>
    </row>
    <row r="98" spans="1:32" ht="18" customHeight="1">
      <c r="A98" s="69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69"/>
    </row>
    <row r="99" spans="1:32" ht="18" customHeight="1">
      <c r="A99" s="69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69"/>
    </row>
    <row r="100" spans="1:32" ht="18" customHeight="1">
      <c r="A100" s="69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69"/>
    </row>
    <row r="101" spans="1:32" ht="18" customHeight="1">
      <c r="A101" s="69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69"/>
    </row>
    <row r="102" spans="1:32" ht="18" customHeight="1">
      <c r="A102" s="69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69"/>
    </row>
    <row r="103" spans="1:32" ht="18" customHeight="1">
      <c r="A103" s="69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69"/>
    </row>
    <row r="104" spans="1:32" ht="18" customHeight="1">
      <c r="A104" s="69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69"/>
    </row>
    <row r="105" spans="1:32" ht="18" customHeight="1">
      <c r="A105" s="69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69"/>
    </row>
    <row r="106" spans="1:32" ht="18" customHeight="1">
      <c r="A106" s="69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69"/>
    </row>
    <row r="107" spans="1:32" ht="18" customHeight="1">
      <c r="A107" s="69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69"/>
    </row>
    <row r="108" spans="1:32" ht="18" customHeight="1">
      <c r="A108" s="69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69"/>
    </row>
    <row r="109" spans="1:32" ht="18" customHeight="1">
      <c r="A109" s="69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69"/>
    </row>
    <row r="110" spans="1:32" ht="18" customHeight="1">
      <c r="A110" s="69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69"/>
    </row>
    <row r="111" spans="1:32" ht="18" customHeight="1">
      <c r="A111" s="69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69"/>
    </row>
  </sheetData>
  <sheetProtection/>
  <mergeCells count="1">
    <mergeCell ref="K3:O3"/>
  </mergeCells>
  <printOptions/>
  <pageMargins left="0.5511811023622047" right="0.15748031496062992" top="0.7086614173228347" bottom="0.35433070866141736" header="0.31496062992125984" footer="0.31496062992125984"/>
  <pageSetup fitToHeight="0" horizontalDpi="600" verticalDpi="600" orientation="landscape" paperSize="122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L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Y13" sqref="Y1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4"/>
      <c r="F2" s="35"/>
      <c r="G2" s="35"/>
      <c r="H2" s="35"/>
      <c r="I2" s="35"/>
      <c r="J2" s="35"/>
      <c r="K2" s="35" t="s">
        <v>107</v>
      </c>
      <c r="L2" s="35"/>
      <c r="M2" s="35"/>
      <c r="N2" s="35"/>
      <c r="O2" s="42"/>
      <c r="P2" s="35"/>
      <c r="Q2" s="35"/>
      <c r="R2" s="35"/>
      <c r="S2" s="35"/>
      <c r="T2" s="35"/>
      <c r="U2" s="7"/>
    </row>
    <row r="3" spans="2:21" ht="18" customHeight="1">
      <c r="B3" s="34"/>
      <c r="F3" s="36"/>
      <c r="G3" s="36"/>
      <c r="H3" s="36"/>
      <c r="I3" s="36"/>
      <c r="J3" s="36"/>
      <c r="K3" s="60" t="s">
        <v>102</v>
      </c>
      <c r="L3" s="60"/>
      <c r="M3" s="60"/>
      <c r="N3" s="36"/>
      <c r="O3" s="36"/>
      <c r="P3" s="36"/>
      <c r="Q3" s="36"/>
      <c r="R3" s="36"/>
      <c r="S3" s="36"/>
      <c r="T3" s="36"/>
      <c r="U3" s="8"/>
    </row>
    <row r="4" spans="2:26" ht="18" customHeight="1">
      <c r="B4" s="37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7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9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51" customFormat="1" ht="24.75" customHeight="1">
      <c r="A9" s="43"/>
      <c r="B9" s="44" t="s">
        <v>0</v>
      </c>
      <c r="C9" s="45"/>
      <c r="D9" s="46" t="s">
        <v>1</v>
      </c>
      <c r="E9" s="47"/>
      <c r="F9" s="48">
        <f aca="true" t="shared" si="0" ref="F9:T9">SUM(F11,F12,F13,F14,F19,F20,F21,F22,F23,F24,F10)</f>
        <v>5323854910</v>
      </c>
      <c r="G9" s="48">
        <f t="shared" si="0"/>
        <v>2398471604</v>
      </c>
      <c r="H9" s="48">
        <f t="shared" si="0"/>
        <v>6455998350</v>
      </c>
      <c r="I9" s="48">
        <f t="shared" si="0"/>
        <v>12807178232</v>
      </c>
      <c r="J9" s="48">
        <f t="shared" si="0"/>
        <v>77711290688</v>
      </c>
      <c r="K9" s="48">
        <f t="shared" si="0"/>
        <v>694459220079</v>
      </c>
      <c r="L9" s="48">
        <f t="shared" si="0"/>
        <v>53136958392</v>
      </c>
      <c r="M9" s="48">
        <f t="shared" si="0"/>
        <v>61172799911</v>
      </c>
      <c r="N9" s="48">
        <f t="shared" si="0"/>
        <v>-14327938205</v>
      </c>
      <c r="O9" s="48">
        <f t="shared" si="0"/>
        <v>78533100440</v>
      </c>
      <c r="P9" s="48">
        <f t="shared" si="0"/>
        <v>16184138990</v>
      </c>
      <c r="Q9" s="48">
        <f>SUM(Q11,Q12,Q13,Q14,Q19,Q20,Q21,Q22,Q23,Q24,Q10)</f>
        <v>582825598063</v>
      </c>
      <c r="R9" s="48">
        <f t="shared" si="0"/>
        <v>14121097161</v>
      </c>
      <c r="S9" s="48">
        <f t="shared" si="0"/>
        <v>1657524000</v>
      </c>
      <c r="T9" s="48">
        <f t="shared" si="0"/>
        <v>8986488000</v>
      </c>
      <c r="U9" s="48">
        <f>SUM(U11,U12,U13,U14,U19,U20,U21,U22,U24,U10,U23)</f>
        <v>1601445780615</v>
      </c>
      <c r="V9" s="49"/>
      <c r="W9" s="56">
        <f>SUM(W11,W10,W12,W13,W14,W19,W20,W21,W22,W24,W23)</f>
        <v>1590801768615</v>
      </c>
      <c r="X9" s="50"/>
      <c r="Y9" s="50">
        <f>+U9-T9-S9</f>
        <v>1590801768615</v>
      </c>
      <c r="Z9" s="50"/>
      <c r="AA9" s="50"/>
      <c r="AB9" s="50"/>
      <c r="AC9" s="50"/>
      <c r="AD9" s="50"/>
      <c r="AE9" s="50"/>
      <c r="AF9" s="50"/>
      <c r="AG9" s="50"/>
      <c r="AH9" s="50"/>
    </row>
    <row r="10" spans="1:34" s="17" customFormat="1" ht="22.5" customHeight="1">
      <c r="A10" s="26"/>
      <c r="B10" s="24" t="s">
        <v>37</v>
      </c>
      <c r="D10" s="25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575147000</v>
      </c>
      <c r="V10" s="27"/>
      <c r="W10" s="5">
        <f>+U10-T10-S10</f>
        <v>120000000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7" customFormat="1" ht="22.5" customHeight="1">
      <c r="A11" s="26"/>
      <c r="B11" s="24" t="s">
        <v>21</v>
      </c>
      <c r="D11" s="25" t="s">
        <v>22</v>
      </c>
      <c r="F11" s="11">
        <v>1203120</v>
      </c>
      <c r="G11" s="11">
        <v>577917</v>
      </c>
      <c r="H11" s="11">
        <v>6503382</v>
      </c>
      <c r="I11" s="11">
        <v>17460062</v>
      </c>
      <c r="J11" s="11">
        <v>9784115</v>
      </c>
      <c r="K11" s="11">
        <v>99258055</v>
      </c>
      <c r="L11" s="11">
        <v>5498695</v>
      </c>
      <c r="M11" s="11">
        <v>4495786</v>
      </c>
      <c r="N11" s="11">
        <v>1726531</v>
      </c>
      <c r="O11" s="11">
        <v>1053247</v>
      </c>
      <c r="P11" s="11">
        <v>12618070</v>
      </c>
      <c r="Q11" s="11"/>
      <c r="R11" s="11">
        <v>3308292</v>
      </c>
      <c r="S11" s="11">
        <v>1909000</v>
      </c>
      <c r="T11" s="11"/>
      <c r="U11" s="11">
        <f>SUM(F11:T11)</f>
        <v>165396272</v>
      </c>
      <c r="V11" s="27"/>
      <c r="W11" s="55">
        <f>+U11-T11-S11</f>
        <v>163487272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17" customFormat="1" ht="22.5" customHeight="1">
      <c r="A12" s="26"/>
      <c r="B12" s="24" t="s">
        <v>23</v>
      </c>
      <c r="D12" s="25" t="s">
        <v>24</v>
      </c>
      <c r="F12" s="11"/>
      <c r="G12" s="11"/>
      <c r="H12" s="11"/>
      <c r="I12" s="11">
        <v>110000</v>
      </c>
      <c r="J12" s="11">
        <v>437936771</v>
      </c>
      <c r="K12" s="11">
        <v>6999170788</v>
      </c>
      <c r="L12" s="11">
        <v>0</v>
      </c>
      <c r="M12" s="11"/>
      <c r="N12" s="11"/>
      <c r="O12" s="11"/>
      <c r="P12" s="11"/>
      <c r="Q12" s="11">
        <v>19492973719</v>
      </c>
      <c r="R12" s="11"/>
      <c r="S12" s="11">
        <v>204478000</v>
      </c>
      <c r="T12" s="11"/>
      <c r="U12" s="11">
        <f>SUM(F12:T12)</f>
        <v>27134669278</v>
      </c>
      <c r="V12" s="27"/>
      <c r="W12" s="55">
        <f>+U12-T12-S12</f>
        <v>26930191278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17" customFormat="1" ht="22.5" customHeight="1">
      <c r="A13" s="26"/>
      <c r="B13" s="24" t="s">
        <v>25</v>
      </c>
      <c r="D13" s="25" t="s">
        <v>26</v>
      </c>
      <c r="F13" s="11">
        <v>244398595</v>
      </c>
      <c r="G13" s="11">
        <v>109336236</v>
      </c>
      <c r="H13" s="11">
        <v>252534922</v>
      </c>
      <c r="I13" s="11">
        <v>344985480</v>
      </c>
      <c r="J13" s="11">
        <v>766867984</v>
      </c>
      <c r="K13" s="11">
        <v>6445850841</v>
      </c>
      <c r="L13" s="11">
        <v>436726590</v>
      </c>
      <c r="M13" s="11">
        <v>264694362</v>
      </c>
      <c r="N13" s="11">
        <v>108647614</v>
      </c>
      <c r="O13" s="11">
        <v>324778183</v>
      </c>
      <c r="P13" s="11">
        <v>686067132</v>
      </c>
      <c r="Q13" s="11">
        <v>43315703215</v>
      </c>
      <c r="R13" s="11">
        <v>388282700</v>
      </c>
      <c r="S13" s="11">
        <v>28404000</v>
      </c>
      <c r="T13" s="11">
        <v>132919000</v>
      </c>
      <c r="U13" s="11">
        <f>SUM(F13:T13)</f>
        <v>53850196854</v>
      </c>
      <c r="V13" s="27"/>
      <c r="W13" s="55">
        <f aca="true" t="shared" si="1" ref="W13:W49">+U13-T13-S13</f>
        <v>53688873854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17" customFormat="1" ht="22.5" customHeight="1">
      <c r="A14" s="26"/>
      <c r="B14" s="24" t="s">
        <v>44</v>
      </c>
      <c r="D14" s="25" t="s">
        <v>2</v>
      </c>
      <c r="F14" s="11">
        <f aca="true" t="shared" si="2" ref="F14:R14">SUM(F15,F18)</f>
        <v>4776495000</v>
      </c>
      <c r="G14" s="11">
        <f t="shared" si="2"/>
        <v>2339750000</v>
      </c>
      <c r="H14" s="11">
        <f t="shared" si="2"/>
        <v>6515060000</v>
      </c>
      <c r="I14" s="11">
        <f t="shared" si="2"/>
        <v>9476489000</v>
      </c>
      <c r="J14" s="11">
        <f t="shared" si="2"/>
        <v>74790860000</v>
      </c>
      <c r="K14" s="11">
        <f>SUM(K15,K18)</f>
        <v>618847626000</v>
      </c>
      <c r="L14" s="11">
        <f t="shared" si="2"/>
        <v>54258107000</v>
      </c>
      <c r="M14" s="11">
        <f t="shared" si="2"/>
        <v>56639116000</v>
      </c>
      <c r="N14" s="11">
        <f t="shared" si="2"/>
        <v>2243999000</v>
      </c>
      <c r="O14" s="11">
        <f>SUM(O15,O18)</f>
        <v>85965745000</v>
      </c>
      <c r="P14" s="11">
        <f>SUM(P15,P18)</f>
        <v>14768187632</v>
      </c>
      <c r="Q14" s="11">
        <f>SUM(Q15,Q18)</f>
        <v>186028425000</v>
      </c>
      <c r="R14" s="11">
        <f t="shared" si="2"/>
        <v>16224950000</v>
      </c>
      <c r="S14" s="11">
        <f>SUM(S15,S18)</f>
        <v>755260000</v>
      </c>
      <c r="T14" s="11">
        <f>SUM(T15,T18)</f>
        <v>8853569000</v>
      </c>
      <c r="U14" s="11">
        <f>SUM(U15,U18)</f>
        <v>1142483638632</v>
      </c>
      <c r="V14" s="27"/>
      <c r="W14" s="5">
        <f>+U14-T14-S14</f>
        <v>1132874809632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17" customFormat="1" ht="22.5" customHeight="1">
      <c r="A15" s="26"/>
      <c r="B15" s="24" t="s">
        <v>20</v>
      </c>
      <c r="D15" s="25" t="s">
        <v>45</v>
      </c>
      <c r="F15" s="11">
        <f aca="true" t="shared" si="3" ref="F15:R15">SUM(F16:F17)</f>
        <v>4776495000</v>
      </c>
      <c r="G15" s="11">
        <f t="shared" si="3"/>
        <v>2339750000</v>
      </c>
      <c r="H15" s="11">
        <f t="shared" si="3"/>
        <v>6515060000</v>
      </c>
      <c r="I15" s="11">
        <f t="shared" si="3"/>
        <v>9476489000</v>
      </c>
      <c r="J15" s="11">
        <f t="shared" si="3"/>
        <v>74790860000</v>
      </c>
      <c r="K15" s="11">
        <f>SUM(K16:K17)</f>
        <v>618847626000</v>
      </c>
      <c r="L15" s="11">
        <f t="shared" si="3"/>
        <v>54258107000</v>
      </c>
      <c r="M15" s="11">
        <f t="shared" si="3"/>
        <v>56639116000</v>
      </c>
      <c r="N15" s="11">
        <f t="shared" si="3"/>
        <v>2243999000</v>
      </c>
      <c r="O15" s="11">
        <f t="shared" si="3"/>
        <v>85965745000</v>
      </c>
      <c r="P15" s="11">
        <f t="shared" si="3"/>
        <v>14446313000</v>
      </c>
      <c r="Q15" s="11">
        <f>SUM(Q16:Q17)</f>
        <v>186028425000</v>
      </c>
      <c r="R15" s="11">
        <f t="shared" si="3"/>
        <v>16224950000</v>
      </c>
      <c r="S15" s="11">
        <f>SUM(S16:S17)</f>
        <v>755260000</v>
      </c>
      <c r="T15" s="11">
        <f>SUM(T16:T17)</f>
        <v>8853569000</v>
      </c>
      <c r="U15" s="11">
        <f>SUM(U16:U17)</f>
        <v>1142161764000</v>
      </c>
      <c r="V15" s="27"/>
      <c r="W15" s="5">
        <f t="shared" si="1"/>
        <v>1132552935000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17" customFormat="1" ht="22.5" customHeight="1">
      <c r="A16" s="26"/>
      <c r="B16" s="24"/>
      <c r="D16" s="25" t="s">
        <v>3</v>
      </c>
      <c r="F16" s="11">
        <v>4677011000</v>
      </c>
      <c r="G16" s="11">
        <v>2270525000</v>
      </c>
      <c r="H16" s="11">
        <v>6345000000</v>
      </c>
      <c r="I16" s="11">
        <v>8180000000</v>
      </c>
      <c r="J16" s="11">
        <v>11450000000</v>
      </c>
      <c r="K16" s="11">
        <v>80908419000</v>
      </c>
      <c r="L16" s="11">
        <v>5902280000</v>
      </c>
      <c r="M16" s="11">
        <v>4410000000</v>
      </c>
      <c r="N16" s="11">
        <v>1946581000</v>
      </c>
      <c r="O16" s="11">
        <v>4669581000</v>
      </c>
      <c r="P16" s="11">
        <v>11776269000</v>
      </c>
      <c r="Q16" s="11">
        <v>8664419000</v>
      </c>
      <c r="R16" s="11">
        <v>10560000000</v>
      </c>
      <c r="S16" s="11">
        <v>642000000</v>
      </c>
      <c r="T16" s="11">
        <v>5880217000</v>
      </c>
      <c r="U16" s="11">
        <f aca="true" t="shared" si="4" ref="U16:U24">SUM(F16:T16)</f>
        <v>168282302000</v>
      </c>
      <c r="V16" s="27"/>
      <c r="W16" s="55">
        <f t="shared" si="1"/>
        <v>161760085000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17" customFormat="1" ht="22.5" customHeight="1">
      <c r="A17" s="26"/>
      <c r="B17" s="24"/>
      <c r="D17" s="25" t="s">
        <v>48</v>
      </c>
      <c r="F17" s="11">
        <v>99484000</v>
      </c>
      <c r="G17" s="11">
        <v>69225000</v>
      </c>
      <c r="H17" s="11">
        <v>170060000</v>
      </c>
      <c r="I17" s="11">
        <v>1296489000</v>
      </c>
      <c r="J17" s="11">
        <v>63340860000</v>
      </c>
      <c r="K17" s="11">
        <v>537939207000</v>
      </c>
      <c r="L17" s="11">
        <v>48355827000</v>
      </c>
      <c r="M17" s="11">
        <v>52229116000</v>
      </c>
      <c r="N17" s="11">
        <v>297418000</v>
      </c>
      <c r="O17" s="11">
        <v>81296164000</v>
      </c>
      <c r="P17" s="11">
        <v>2670044000</v>
      </c>
      <c r="Q17" s="11">
        <v>177364006000</v>
      </c>
      <c r="R17" s="11">
        <v>5664950000</v>
      </c>
      <c r="S17" s="11">
        <v>113260000</v>
      </c>
      <c r="T17" s="11">
        <v>2973352000</v>
      </c>
      <c r="U17" s="11">
        <f t="shared" si="4"/>
        <v>973879462000</v>
      </c>
      <c r="V17" s="27"/>
      <c r="W17" s="55">
        <f t="shared" si="1"/>
        <v>970792850000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17" customFormat="1" ht="22.5" customHeight="1">
      <c r="A18" s="26"/>
      <c r="B18" s="24" t="s">
        <v>31</v>
      </c>
      <c r="D18" s="25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7"/>
      <c r="W18" s="55">
        <f t="shared" si="1"/>
        <v>321874632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17" customFormat="1" ht="22.5" customHeight="1">
      <c r="A19" s="26"/>
      <c r="B19" s="24" t="s">
        <v>4</v>
      </c>
      <c r="D19" s="25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7"/>
      <c r="W19" s="5">
        <f t="shared" si="1"/>
        <v>0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7" customFormat="1" ht="22.5" customHeight="1">
      <c r="A20" s="26"/>
      <c r="B20" s="24" t="s">
        <v>71</v>
      </c>
      <c r="D20" s="25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7"/>
      <c r="W20" s="5">
        <f t="shared" si="1"/>
        <v>0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17" customFormat="1" ht="22.5" customHeight="1">
      <c r="A21" s="26"/>
      <c r="B21" s="24" t="s">
        <v>72</v>
      </c>
      <c r="D21" s="25" t="s">
        <v>29</v>
      </c>
      <c r="F21" s="11">
        <v>106316827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3738918562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174909427</v>
      </c>
      <c r="S21" s="11">
        <v>58440000</v>
      </c>
      <c r="T21" s="11"/>
      <c r="U21" s="11">
        <f t="shared" si="4"/>
        <v>5580494790</v>
      </c>
      <c r="V21" s="27"/>
      <c r="W21" s="55">
        <f t="shared" si="1"/>
        <v>5522054790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17" customFormat="1" ht="22.5" customHeight="1">
      <c r="A22" s="26"/>
      <c r="B22" s="24" t="s">
        <v>73</v>
      </c>
      <c r="D22" s="25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335552064964</v>
      </c>
      <c r="R22" s="11"/>
      <c r="S22" s="11"/>
      <c r="T22" s="11"/>
      <c r="U22" s="11">
        <f t="shared" si="4"/>
        <v>341494015111</v>
      </c>
      <c r="V22" s="27"/>
      <c r="W22" s="55">
        <f t="shared" si="1"/>
        <v>341494015111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17" customFormat="1" ht="22.5" customHeight="1">
      <c r="A23" s="26"/>
      <c r="B23" s="24">
        <v>14</v>
      </c>
      <c r="D23" s="25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7"/>
      <c r="W23" s="5">
        <f t="shared" si="1"/>
        <v>0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17" customFormat="1" ht="22.5" customHeight="1">
      <c r="A24" s="26"/>
      <c r="B24" s="24" t="s">
        <v>74</v>
      </c>
      <c r="D24" s="25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7"/>
      <c r="W24" s="55">
        <f t="shared" si="1"/>
        <v>30008336678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51" customFormat="1" ht="24.75" customHeight="1">
      <c r="A25" s="43"/>
      <c r="B25" s="52"/>
      <c r="C25" s="45"/>
      <c r="D25" s="46" t="s">
        <v>6</v>
      </c>
      <c r="E25" s="47"/>
      <c r="F25" s="57">
        <f>SUM(F26,F27,F28,F29,F30,F31,F32,F41,F42,F46,F47,F48,F49)</f>
        <v>5158639353</v>
      </c>
      <c r="G25" s="57">
        <f aca="true" t="shared" si="5" ref="G25:T25">SUM(G26,G27,G28,G29,G30,G31,G32,G41,G42,G46,G47,G48,G49)</f>
        <v>2478751202</v>
      </c>
      <c r="H25" s="57">
        <f t="shared" si="5"/>
        <v>6598050998</v>
      </c>
      <c r="I25" s="57">
        <f t="shared" si="5"/>
        <v>14430155699</v>
      </c>
      <c r="J25" s="57">
        <f t="shared" si="5"/>
        <v>111054479410</v>
      </c>
      <c r="K25" s="57">
        <f t="shared" si="5"/>
        <v>824696352075</v>
      </c>
      <c r="L25" s="57">
        <f t="shared" si="5"/>
        <v>60559692087</v>
      </c>
      <c r="M25" s="57">
        <f t="shared" si="5"/>
        <v>63862640963</v>
      </c>
      <c r="N25" s="57">
        <f t="shared" si="5"/>
        <v>3976396434</v>
      </c>
      <c r="O25" s="57">
        <f t="shared" si="5"/>
        <v>111544937894</v>
      </c>
      <c r="P25" s="57">
        <f t="shared" si="5"/>
        <v>16425491617</v>
      </c>
      <c r="Q25" s="57">
        <f t="shared" si="5"/>
        <v>567527536956</v>
      </c>
      <c r="R25" s="57">
        <f t="shared" si="5"/>
        <v>16928354648</v>
      </c>
      <c r="S25" s="48">
        <f t="shared" si="5"/>
        <v>1424102000</v>
      </c>
      <c r="T25" s="48">
        <f t="shared" si="5"/>
        <v>8730510000</v>
      </c>
      <c r="U25" s="48">
        <f>SUM(U26,U27,U28,U29,U30,U31,U32,U41,U42,U46,U47,U48,U49)</f>
        <v>1815396091336</v>
      </c>
      <c r="V25" s="50"/>
      <c r="W25" s="56">
        <f>SUM(W26,W27,W28,W29,W30,W31,W32,W41,W42,W46,W47,W48,W49)</f>
        <v>1805241479336</v>
      </c>
      <c r="X25" s="50"/>
      <c r="Y25" s="50">
        <f>+U25-T25-S25</f>
        <v>1805241479336</v>
      </c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17" customFormat="1" ht="22.5" customHeight="1">
      <c r="A26" s="26"/>
      <c r="B26" s="24" t="s">
        <v>7</v>
      </c>
      <c r="D26" s="25" t="s">
        <v>8</v>
      </c>
      <c r="F26" s="11">
        <v>4539182724</v>
      </c>
      <c r="G26" s="11">
        <v>2177171282</v>
      </c>
      <c r="H26" s="11">
        <v>5991211896</v>
      </c>
      <c r="I26" s="11">
        <v>8141069397</v>
      </c>
      <c r="J26" s="11">
        <v>12039631578</v>
      </c>
      <c r="K26" s="11">
        <v>80463919814</v>
      </c>
      <c r="L26" s="11">
        <v>5863861728</v>
      </c>
      <c r="M26" s="11">
        <v>4406807331</v>
      </c>
      <c r="N26" s="11">
        <v>3424451088</v>
      </c>
      <c r="O26" s="11">
        <v>3921288205</v>
      </c>
      <c r="P26" s="11">
        <v>12199340467</v>
      </c>
      <c r="Q26" s="11">
        <v>8944350710</v>
      </c>
      <c r="R26" s="11">
        <v>10875246606</v>
      </c>
      <c r="S26" s="11">
        <v>1248729000</v>
      </c>
      <c r="T26" s="11">
        <v>5704102000</v>
      </c>
      <c r="U26" s="11">
        <f aca="true" t="shared" si="6" ref="U26:U31">SUM(F26:T26)</f>
        <v>169940363826</v>
      </c>
      <c r="V26" s="27"/>
      <c r="W26" s="55">
        <f t="shared" si="1"/>
        <v>162987532826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17" customFormat="1" ht="22.5" customHeight="1">
      <c r="A27" s="26"/>
      <c r="B27" s="24" t="s">
        <v>9</v>
      </c>
      <c r="D27" s="25" t="s">
        <v>10</v>
      </c>
      <c r="F27" s="11">
        <v>149101844</v>
      </c>
      <c r="G27" s="11">
        <v>98084944</v>
      </c>
      <c r="H27" s="11">
        <v>244487119</v>
      </c>
      <c r="I27" s="11">
        <v>366131839</v>
      </c>
      <c r="J27" s="11">
        <v>744872080</v>
      </c>
      <c r="K27" s="11">
        <v>4952585871</v>
      </c>
      <c r="L27" s="11">
        <v>320216500</v>
      </c>
      <c r="M27" s="11">
        <v>191051757</v>
      </c>
      <c r="N27" s="11">
        <v>136249923</v>
      </c>
      <c r="O27" s="11">
        <v>436752460</v>
      </c>
      <c r="P27" s="11">
        <v>2653699801</v>
      </c>
      <c r="Q27" s="11">
        <v>610325720</v>
      </c>
      <c r="R27" s="11">
        <v>620384749</v>
      </c>
      <c r="S27" s="11">
        <v>90472000</v>
      </c>
      <c r="T27" s="11">
        <v>1934192000</v>
      </c>
      <c r="U27" s="11">
        <f t="shared" si="6"/>
        <v>13548608607</v>
      </c>
      <c r="V27" s="27"/>
      <c r="W27" s="55">
        <f t="shared" si="1"/>
        <v>11523944607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17" customFormat="1" ht="22.5" customHeight="1">
      <c r="A28" s="26"/>
      <c r="B28" s="24" t="s">
        <v>11</v>
      </c>
      <c r="D28" s="25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2637713928</v>
      </c>
      <c r="L28" s="11">
        <v>86761651</v>
      </c>
      <c r="M28" s="11">
        <v>33836314</v>
      </c>
      <c r="N28" s="11">
        <v>172462203</v>
      </c>
      <c r="O28" s="11"/>
      <c r="P28" s="11">
        <v>394038032</v>
      </c>
      <c r="Q28" s="11">
        <v>27138859</v>
      </c>
      <c r="R28" s="11">
        <v>306414755</v>
      </c>
      <c r="S28" s="11"/>
      <c r="T28" s="11"/>
      <c r="U28" s="11">
        <f t="shared" si="6"/>
        <v>4585512913</v>
      </c>
      <c r="V28" s="27"/>
      <c r="W28" s="55">
        <f t="shared" si="1"/>
        <v>4585512913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17" customFormat="1" ht="22.5" customHeight="1">
      <c r="A29" s="26"/>
      <c r="B29" s="24" t="s">
        <v>12</v>
      </c>
      <c r="D29" s="25" t="s">
        <v>14</v>
      </c>
      <c r="F29" s="11">
        <v>78964922</v>
      </c>
      <c r="G29" s="11"/>
      <c r="H29" s="11"/>
      <c r="I29" s="11"/>
      <c r="J29" s="11"/>
      <c r="K29" s="11">
        <v>891661204</v>
      </c>
      <c r="L29" s="11"/>
      <c r="M29" s="11"/>
      <c r="N29" s="11"/>
      <c r="O29" s="11"/>
      <c r="P29" s="11"/>
      <c r="Q29" s="11">
        <v>427030418</v>
      </c>
      <c r="R29" s="11">
        <v>138465000</v>
      </c>
      <c r="S29" s="11"/>
      <c r="T29" s="11"/>
      <c r="U29" s="11">
        <f t="shared" si="6"/>
        <v>1536121544</v>
      </c>
      <c r="V29" s="27"/>
      <c r="W29" s="55">
        <f t="shared" si="1"/>
        <v>1536121544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7" customFormat="1" ht="22.5" customHeight="1">
      <c r="A30" s="26"/>
      <c r="B30" s="24" t="s">
        <v>13</v>
      </c>
      <c r="D30" s="25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7"/>
      <c r="W30" s="5">
        <f t="shared" si="1"/>
        <v>0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s="17" customFormat="1" ht="22.5" customHeight="1">
      <c r="A31" s="26"/>
      <c r="B31" s="24" t="s">
        <v>75</v>
      </c>
      <c r="D31" s="25" t="s">
        <v>67</v>
      </c>
      <c r="F31" s="11"/>
      <c r="G31" s="11"/>
      <c r="H31" s="11"/>
      <c r="I31" s="11">
        <v>93229554</v>
      </c>
      <c r="J31" s="11">
        <v>982049770</v>
      </c>
      <c r="K31" s="11">
        <v>375986240</v>
      </c>
      <c r="L31" s="11"/>
      <c r="M31" s="11"/>
      <c r="N31" s="11"/>
      <c r="O31" s="11"/>
      <c r="P31" s="11"/>
      <c r="Q31" s="11">
        <v>2147600934</v>
      </c>
      <c r="R31" s="11"/>
      <c r="S31" s="11"/>
      <c r="T31" s="11"/>
      <c r="U31" s="11">
        <f t="shared" si="6"/>
        <v>3598866498</v>
      </c>
      <c r="V31" s="27"/>
      <c r="W31" s="55">
        <f t="shared" si="1"/>
        <v>3598866498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15" customFormat="1" ht="22.5" customHeight="1">
      <c r="A32" s="26"/>
      <c r="B32" s="24" t="s">
        <v>76</v>
      </c>
      <c r="C32" s="17"/>
      <c r="D32" s="30" t="s">
        <v>68</v>
      </c>
      <c r="E32" s="17"/>
      <c r="F32" s="11">
        <f aca="true" t="shared" si="7" ref="F32:R32">SUM(F33:F39)</f>
        <v>28277707</v>
      </c>
      <c r="G32" s="11">
        <f t="shared" si="7"/>
        <v>42999</v>
      </c>
      <c r="H32" s="11">
        <f t="shared" si="7"/>
        <v>85156836</v>
      </c>
      <c r="I32" s="11">
        <f t="shared" si="7"/>
        <v>0</v>
      </c>
      <c r="J32" s="11">
        <f t="shared" si="7"/>
        <v>26582513</v>
      </c>
      <c r="K32" s="11">
        <f t="shared" si="7"/>
        <v>2386507560</v>
      </c>
      <c r="L32" s="11">
        <f t="shared" si="7"/>
        <v>444855042</v>
      </c>
      <c r="M32" s="11">
        <f>SUM(M33:M40)</f>
        <v>16452591</v>
      </c>
      <c r="N32" s="11">
        <f t="shared" si="7"/>
        <v>1376055</v>
      </c>
      <c r="O32" s="11">
        <f>SUM(O33:O39)</f>
        <v>61121905</v>
      </c>
      <c r="P32" s="11">
        <f t="shared" si="7"/>
        <v>314962378</v>
      </c>
      <c r="Q32" s="11">
        <f>SUM(Q33:Q39)</f>
        <v>10227038</v>
      </c>
      <c r="R32" s="11">
        <f t="shared" si="7"/>
        <v>88383441</v>
      </c>
      <c r="S32" s="11">
        <f>SUM(S33:S39)</f>
        <v>39674000</v>
      </c>
      <c r="T32" s="11">
        <f>SUM(T33:T39)</f>
        <v>40123000</v>
      </c>
      <c r="U32" s="11">
        <f>SUM(U33:U40)</f>
        <v>3543743065</v>
      </c>
      <c r="V32" s="6"/>
      <c r="W32" s="5">
        <f t="shared" si="1"/>
        <v>3463946065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6"/>
      <c r="B33" s="40" t="s">
        <v>20</v>
      </c>
      <c r="C33" s="38"/>
      <c r="D33" s="41" t="s">
        <v>38</v>
      </c>
      <c r="F33" s="12"/>
      <c r="G33" s="12"/>
      <c r="H33" s="12"/>
      <c r="I33" s="12"/>
      <c r="J33" s="12"/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1521771</v>
      </c>
      <c r="V33" s="27"/>
      <c r="W33" s="5">
        <f t="shared" si="1"/>
        <v>1521771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s="17" customFormat="1" ht="22.5" customHeight="1">
      <c r="A34" s="26"/>
      <c r="B34" s="28" t="s">
        <v>39</v>
      </c>
      <c r="D34" s="25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7"/>
      <c r="W34" s="5">
        <f t="shared" si="1"/>
        <v>0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s="17" customFormat="1" ht="22.5" customHeight="1">
      <c r="A35" s="26"/>
      <c r="B35" s="28" t="s">
        <v>31</v>
      </c>
      <c r="D35" s="25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494631232</v>
      </c>
      <c r="V35" s="27"/>
      <c r="W35" s="55">
        <f t="shared" si="1"/>
        <v>494631232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s="17" customFormat="1" ht="22.5" customHeight="1">
      <c r="A36" s="26"/>
      <c r="B36" s="28" t="s">
        <v>32</v>
      </c>
      <c r="D36" s="25" t="s">
        <v>34</v>
      </c>
      <c r="F36" s="11"/>
      <c r="G36" s="11"/>
      <c r="H36" s="11"/>
      <c r="I36" s="11"/>
      <c r="J36" s="11"/>
      <c r="K36" s="11">
        <v>5005801</v>
      </c>
      <c r="L36" s="11"/>
      <c r="M36" s="11"/>
      <c r="N36" s="11"/>
      <c r="O36" s="11">
        <v>26199218</v>
      </c>
      <c r="P36" s="11"/>
      <c r="Q36" s="11"/>
      <c r="R36" s="11"/>
      <c r="S36" s="11">
        <v>1171000</v>
      </c>
      <c r="T36" s="11"/>
      <c r="U36" s="11">
        <f t="shared" si="8"/>
        <v>32376019</v>
      </c>
      <c r="V36" s="27"/>
      <c r="W36" s="55">
        <f t="shared" si="1"/>
        <v>31205019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s="17" customFormat="1" ht="22.5" customHeight="1">
      <c r="A37" s="26"/>
      <c r="B37" s="28" t="s">
        <v>37</v>
      </c>
      <c r="D37" s="25" t="s">
        <v>47</v>
      </c>
      <c r="F37" s="11"/>
      <c r="G37" s="11"/>
      <c r="H37" s="11">
        <v>3543426</v>
      </c>
      <c r="I37" s="11"/>
      <c r="J37" s="11"/>
      <c r="K37" s="11">
        <v>2118487086</v>
      </c>
      <c r="L37" s="11"/>
      <c r="M37" s="11">
        <v>16452591</v>
      </c>
      <c r="N37" s="11"/>
      <c r="O37" s="11"/>
      <c r="P37" s="11">
        <v>57893057</v>
      </c>
      <c r="Q37" s="11"/>
      <c r="R37" s="11"/>
      <c r="S37" s="11">
        <v>27325000</v>
      </c>
      <c r="T37" s="11"/>
      <c r="U37" s="11">
        <f t="shared" si="8"/>
        <v>2223701160</v>
      </c>
      <c r="V37" s="27"/>
      <c r="W37" s="55">
        <f t="shared" si="1"/>
        <v>2196376160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1:34" s="17" customFormat="1" ht="22.5" customHeight="1">
      <c r="A38" s="26"/>
      <c r="B38" s="28" t="s">
        <v>21</v>
      </c>
      <c r="D38" s="25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26582513</v>
      </c>
      <c r="K38" s="11">
        <v>69417007</v>
      </c>
      <c r="L38" s="11">
        <v>0</v>
      </c>
      <c r="M38" s="11">
        <v>0</v>
      </c>
      <c r="N38" s="11">
        <v>1376055</v>
      </c>
      <c r="O38" s="11">
        <v>34922687</v>
      </c>
      <c r="P38" s="11">
        <v>6427905</v>
      </c>
      <c r="Q38" s="11">
        <v>4148492</v>
      </c>
      <c r="R38" s="11">
        <v>6348262</v>
      </c>
      <c r="S38" s="11">
        <v>6611000</v>
      </c>
      <c r="T38" s="11">
        <v>25375000</v>
      </c>
      <c r="U38" s="11">
        <f t="shared" si="8"/>
        <v>181208921</v>
      </c>
      <c r="V38" s="27"/>
      <c r="W38" s="55">
        <f t="shared" si="1"/>
        <v>149222921</v>
      </c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s="17" customFormat="1" ht="22.5" customHeight="1">
      <c r="A39" s="26"/>
      <c r="B39" s="28" t="s">
        <v>23</v>
      </c>
      <c r="D39" s="25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0</v>
      </c>
      <c r="K39" s="11">
        <v>155519095</v>
      </c>
      <c r="L39" s="11">
        <v>5216610</v>
      </c>
      <c r="M39" s="11">
        <v>0</v>
      </c>
      <c r="N39" s="11">
        <v>0</v>
      </c>
      <c r="O39" s="11">
        <v>0</v>
      </c>
      <c r="P39" s="11">
        <v>232205416</v>
      </c>
      <c r="Q39" s="11">
        <v>6078546</v>
      </c>
      <c r="R39" s="11">
        <v>82035179</v>
      </c>
      <c r="S39" s="11">
        <v>4567000</v>
      </c>
      <c r="T39" s="11">
        <v>14748000</v>
      </c>
      <c r="U39" s="11">
        <f t="shared" si="8"/>
        <v>610303962</v>
      </c>
      <c r="V39" s="27"/>
      <c r="W39" s="55">
        <f t="shared" si="1"/>
        <v>590988962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s="17" customFormat="1" ht="22.5" customHeight="1">
      <c r="A40" s="26"/>
      <c r="B40" s="28" t="s">
        <v>96</v>
      </c>
      <c r="D40" s="25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7"/>
      <c r="W40" s="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s="17" customFormat="1" ht="22.5" customHeight="1">
      <c r="A41" s="26"/>
      <c r="B41" s="31">
        <v>30</v>
      </c>
      <c r="C41" s="32"/>
      <c r="D41" s="33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7"/>
      <c r="W41" s="5">
        <f t="shared" si="1"/>
        <v>0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2.5" customHeight="1">
      <c r="A42" s="3"/>
      <c r="B42" s="31" t="s">
        <v>77</v>
      </c>
      <c r="C42" s="32"/>
      <c r="D42" s="33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3861743477</v>
      </c>
      <c r="J42" s="13">
        <f t="shared" si="9"/>
        <v>74898420773</v>
      </c>
      <c r="K42" s="13">
        <f t="shared" si="9"/>
        <v>653892258466</v>
      </c>
      <c r="L42" s="13">
        <f t="shared" si="9"/>
        <v>48413589536</v>
      </c>
      <c r="M42" s="13">
        <f t="shared" si="9"/>
        <v>48624247345</v>
      </c>
      <c r="N42" s="13">
        <f t="shared" si="9"/>
        <v>137285915</v>
      </c>
      <c r="O42" s="13">
        <f t="shared" si="9"/>
        <v>86850666285</v>
      </c>
      <c r="P42" s="13">
        <f t="shared" si="9"/>
        <v>0</v>
      </c>
      <c r="Q42" s="13">
        <f>SUM(Q43:Q45)</f>
        <v>237675014031</v>
      </c>
      <c r="R42" s="13">
        <f t="shared" si="9"/>
        <v>2961691790</v>
      </c>
      <c r="S42" s="13">
        <f t="shared" si="9"/>
        <v>0</v>
      </c>
      <c r="T42" s="13">
        <f t="shared" si="9"/>
        <v>0</v>
      </c>
      <c r="U42" s="53">
        <f t="shared" si="9"/>
        <v>1157314917618</v>
      </c>
      <c r="V42" s="2"/>
      <c r="W42" s="5">
        <f t="shared" si="1"/>
        <v>1157314917618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6"/>
      <c r="B43" s="28" t="s">
        <v>20</v>
      </c>
      <c r="D43" s="25" t="s">
        <v>42</v>
      </c>
      <c r="F43" s="11">
        <v>0</v>
      </c>
      <c r="G43" s="11"/>
      <c r="H43" s="11"/>
      <c r="I43" s="11">
        <v>533233355</v>
      </c>
      <c r="J43" s="11">
        <v>213322234</v>
      </c>
      <c r="K43" s="11">
        <v>1353877055</v>
      </c>
      <c r="L43" s="11">
        <v>129526787</v>
      </c>
      <c r="M43" s="11">
        <v>913943770</v>
      </c>
      <c r="N43" s="11">
        <v>137285915</v>
      </c>
      <c r="O43" s="11"/>
      <c r="P43" s="11"/>
      <c r="Q43" s="11"/>
      <c r="R43" s="11">
        <v>856714112</v>
      </c>
      <c r="S43" s="11"/>
      <c r="T43" s="11"/>
      <c r="U43" s="11">
        <f aca="true" t="shared" si="10" ref="U43:U49">SUM(F43:T43)</f>
        <v>4137903228</v>
      </c>
      <c r="V43" s="27"/>
      <c r="W43" s="55">
        <f t="shared" si="1"/>
        <v>4137903228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s="17" customFormat="1" ht="22.5" customHeight="1">
      <c r="A44" s="26"/>
      <c r="B44" s="28" t="s">
        <v>39</v>
      </c>
      <c r="D44" s="25" t="s">
        <v>43</v>
      </c>
      <c r="F44" s="11"/>
      <c r="G44" s="11"/>
      <c r="H44" s="11"/>
      <c r="I44" s="11">
        <v>3328510122</v>
      </c>
      <c r="J44" s="11">
        <v>74685098539</v>
      </c>
      <c r="K44" s="11">
        <v>652538381411</v>
      </c>
      <c r="L44" s="11">
        <v>48284062749</v>
      </c>
      <c r="M44" s="11">
        <v>47710303575</v>
      </c>
      <c r="N44" s="11"/>
      <c r="O44" s="11">
        <v>86850666285</v>
      </c>
      <c r="P44" s="11"/>
      <c r="Q44" s="11">
        <v>237675014031</v>
      </c>
      <c r="R44" s="11">
        <v>2104977678</v>
      </c>
      <c r="S44" s="11"/>
      <c r="T44" s="11"/>
      <c r="U44" s="11">
        <f t="shared" si="10"/>
        <v>1153177014390</v>
      </c>
      <c r="V44" s="27"/>
      <c r="W44" s="55">
        <f t="shared" si="1"/>
        <v>1153177014390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s="17" customFormat="1" ht="22.5" customHeight="1">
      <c r="A45" s="26"/>
      <c r="B45" s="28" t="s">
        <v>31</v>
      </c>
      <c r="D45" s="25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7"/>
      <c r="W45" s="5">
        <f t="shared" si="1"/>
        <v>0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17" customFormat="1" ht="22.5" customHeight="1">
      <c r="A46" s="26"/>
      <c r="B46" s="24" t="s">
        <v>16</v>
      </c>
      <c r="D46" s="25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7"/>
      <c r="W46" s="5">
        <f t="shared" si="1"/>
        <v>0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17" customFormat="1" ht="22.5" customHeight="1">
      <c r="A47" s="26"/>
      <c r="B47" s="24" t="s">
        <v>17</v>
      </c>
      <c r="D47" s="25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294094644590</v>
      </c>
      <c r="R47" s="11"/>
      <c r="S47" s="11"/>
      <c r="T47" s="11"/>
      <c r="U47" s="11">
        <f>SUM(F47:T47)</f>
        <v>294094644590</v>
      </c>
      <c r="V47" s="27"/>
      <c r="W47" s="55">
        <f t="shared" si="1"/>
        <v>294094644590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s="17" customFormat="1" ht="22.5" customHeight="1">
      <c r="A48" s="26"/>
      <c r="B48" s="24" t="s">
        <v>78</v>
      </c>
      <c r="D48" s="25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167233312675</v>
      </c>
      <c r="V48" s="27"/>
      <c r="W48" s="55">
        <f t="shared" si="1"/>
        <v>166135992675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s="17" customFormat="1" ht="22.5" customHeight="1">
      <c r="A49" s="26"/>
      <c r="B49" s="31" t="s">
        <v>79</v>
      </c>
      <c r="C49" s="32"/>
      <c r="D49" s="33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7"/>
      <c r="W49" s="5">
        <f t="shared" si="1"/>
        <v>0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233422000</v>
      </c>
      <c r="T51" s="10">
        <f>+T9-T25</f>
        <v>255978000</v>
      </c>
      <c r="U51" s="4">
        <f>+U9-U25</f>
        <v>-213950310721</v>
      </c>
      <c r="V51" s="4">
        <f>+V9-V25</f>
        <v>0</v>
      </c>
      <c r="W51" s="4">
        <f>+W9-W25</f>
        <v>-214439710721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9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2021-10-15T00:18:51Z</cp:lastPrinted>
  <dcterms:created xsi:type="dcterms:W3CDTF">1998-06-30T14:14:38Z</dcterms:created>
  <dcterms:modified xsi:type="dcterms:W3CDTF">2021-10-20T13:05:07Z</dcterms:modified>
  <cp:category/>
  <cp:version/>
  <cp:contentType/>
  <cp:contentStatus/>
</cp:coreProperties>
</file>