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13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REGULAR'!$A$2:$U$49</definedName>
    <definedName name="_xlnm.Print_Area" localSheetId="0">'VIGENTE REGULAR'!$A$2:$U$49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<sst xmlns="http://schemas.openxmlformats.org/spreadsheetml/2006/main" count="341" uniqueCount="110">
  <si>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</si>
  <si>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</si>
  <si>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</si>
  <si>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</si>
  <si>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</si>
  <si>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</si>
  <si>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</si>
  <si>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</si>
  <si>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</si>
  <si>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</si>
  <si>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</si>
  <si>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</si>
  <si>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</si>
  <si>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</si>
  <si>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</si>
  <si>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</si>
  <si>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</si>
  <si>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</si>
  <si>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</si>
  <si>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</si>
  <si>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</si>
  <si>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</si>
  <si>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</si>
  <si>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</si>
  <si>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</si>
  <si>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</si>
  <si>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</si>
  <si>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</si>
  <si>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</si>
  <si>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</si>
  <si>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</si>
  <si>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</si>
  <si>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</si>
  <si>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</si>
  <si>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</si>
  <si>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</si>
  <si>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</si>
  <si>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</si>
  <si>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</si>
  <si>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</si>
  <si>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</si>
  <si>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</si>
  <si>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</si>
  <si>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</si>
  <si>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</si>
  <si>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</si>
  <si>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</si>
  <si>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</si>
  <si>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</si>
  <si>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</si>
  <si>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</si>
  <si>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</si>
  <si>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</si>
  <si>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</si>
  <si>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</si>
  <si>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</si>
  <si>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</si>
  <si>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</si>
  <si>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</si>
  <si>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</si>
  <si>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</si>
  <si>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</si>
  <si>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</si>
  <si>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</si>
  <si>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</si>
  <si>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</si>
  <si>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</si>
  <si>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</si>
  <si>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</si>
  <si>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</si>
  <si>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</si>
  <si>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</si>
  <si>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</si>
  <si>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</si>
  <si>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</si>
  <si>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</si>
  <si>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</si>
  <si>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</si>
  <si>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</si>
  <si>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</si>
  <si>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</si>
  <si>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</si>
  <si>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</si>
  <si>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</si>
  <si>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</si>
  <si>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</si>
  <si>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</si>
  <si>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</si>
  <si>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</si>
  <si>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</si>
  <si>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</si>
  <si>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</si>
  <si>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</si>
  <si>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</si>
  <si>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</si>
  <si>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</si>
  <si>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</si>
  <si>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</si>
  <si>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</si>
  <si>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</si>
  <si>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</si>
  <si>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</si>
  <si>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</si>
  <si>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</si>
  <si>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suma regular + fet</t>
  </si>
  <si>
    <t>suma regular + FET</t>
  </si>
  <si>
    <t>(Miles de $ 2022)</t>
  </si>
  <si>
    <t>PRESUPUESTO EJECUTADO MOP 2022 AL MES DE MARZO</t>
  </si>
  <si>
    <t>PRESUPUESTO VIGENTE MOP 2022 AL MES DE MARZO (FINANCIAMIENTO REGULAR)</t>
  </si>
  <si>
    <t>PRESUPUESTO EJECUTADO MOP 2022 AL MES DE MARZO (FINANCIAMIENTO REGULAR)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</si>
</sst>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0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7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47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164" fontId="48" fillId="0" borderId="0" xfId="0" applyFont="1" applyFill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41" fontId="4" fillId="0" borderId="0" xfId="66" applyFont="1" applyFill="1" applyAlignment="1">
      <alignment/>
    </xf>
    <xf numFmtId="37" fontId="5" fillId="33" borderId="0" xfId="0" applyNumberFormat="1" applyFont="1" applyFill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164" fontId="24" fillId="0" borderId="0" xfId="0" applyFont="1" applyAlignment="1">
      <alignment/>
    </xf>
    <xf numFmtId="164" fontId="24" fillId="0" borderId="0" xfId="0" applyFont="1" applyFill="1" applyAlignment="1">
      <alignment/>
    </xf>
    <xf numFmtId="37" fontId="24" fillId="0" borderId="0" xfId="0" applyNumberFormat="1" applyFont="1" applyFill="1" applyBorder="1" applyAlignment="1" applyProtection="1">
      <alignment/>
      <protection/>
    </xf>
    <xf numFmtId="37" fontId="24" fillId="0" borderId="0" xfId="0" applyNumberFormat="1" applyFont="1" applyAlignment="1" applyProtection="1">
      <alignment/>
      <protection/>
    </xf>
    <xf numFmtId="37" fontId="5" fillId="34" borderId="0" xfId="0" applyNumberFormat="1" applyFont="1" applyFill="1" applyAlignment="1" applyProtection="1">
      <alignment/>
      <protection/>
    </xf>
    <xf numFmtId="37" fontId="4" fillId="34" borderId="24" xfId="0" applyNumberFormat="1" applyFont="1" applyFill="1" applyBorder="1" applyAlignment="1" applyProtection="1">
      <alignment vertical="center"/>
      <protection/>
    </xf>
    <xf numFmtId="3" fontId="3" fillId="34" borderId="24" xfId="0" applyNumberFormat="1" applyFont="1" applyFill="1" applyBorder="1" applyAlignment="1" applyProtection="1">
      <alignment vertical="center"/>
      <protection/>
    </xf>
    <xf numFmtId="37" fontId="4" fillId="35" borderId="0" xfId="0" applyNumberFormat="1" applyFont="1" applyFill="1" applyBorder="1" applyAlignment="1" applyProtection="1">
      <alignment/>
      <protection/>
    </xf>
    <xf numFmtId="41" fontId="4" fillId="33" borderId="0" xfId="66" applyFont="1" applyFill="1" applyAlignment="1">
      <alignment/>
    </xf>
    <xf numFmtId="164" fontId="4" fillId="33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13" xfId="0" applyFont="1" applyFill="1" applyBorder="1" applyAlignment="1">
      <alignment horizontal="center" wrapText="1"/>
    </xf>
    <xf numFmtId="37" fontId="3" fillId="0" borderId="11" xfId="0" applyNumberFormat="1" applyFont="1" applyFill="1" applyBorder="1" applyAlignment="1" applyProtection="1" quotePrefix="1">
      <alignment horizontal="center"/>
      <protection/>
    </xf>
    <xf numFmtId="37" fontId="27" fillId="0" borderId="21" xfId="0" applyNumberFormat="1" applyFont="1" applyFill="1" applyBorder="1" applyAlignment="1" applyProtection="1">
      <alignment horizontal="left" vertical="center"/>
      <protection/>
    </xf>
    <xf numFmtId="164" fontId="27" fillId="0" borderId="22" xfId="0" applyFont="1" applyFill="1" applyBorder="1" applyAlignment="1">
      <alignment vertical="center"/>
    </xf>
    <xf numFmtId="37" fontId="27" fillId="0" borderId="23" xfId="0" applyNumberFormat="1" applyFont="1" applyFill="1" applyBorder="1" applyAlignment="1" applyProtection="1">
      <alignment horizontal="center" vertical="center"/>
      <protection/>
    </xf>
    <xf numFmtId="164" fontId="27" fillId="0" borderId="0" xfId="0" applyFont="1" applyFill="1" applyBorder="1" applyAlignment="1">
      <alignment vertical="center"/>
    </xf>
    <xf numFmtId="3" fontId="27" fillId="0" borderId="24" xfId="0" applyNumberFormat="1" applyFont="1" applyFill="1" applyBorder="1" applyAlignment="1" applyProtection="1">
      <alignment vertical="center"/>
      <protection/>
    </xf>
    <xf numFmtId="164" fontId="27" fillId="0" borderId="10" xfId="0" applyFont="1" applyFill="1" applyBorder="1" applyAlignment="1">
      <alignment vertical="center"/>
    </xf>
    <xf numFmtId="164" fontId="27" fillId="0" borderId="21" xfId="0" applyFont="1" applyFill="1" applyBorder="1" applyAlignment="1">
      <alignment vertical="center"/>
    </xf>
    <xf numFmtId="37" fontId="24" fillId="0" borderId="0" xfId="0" applyNumberFormat="1" applyFont="1" applyFill="1" applyAlignment="1" applyProtection="1">
      <alignment vertical="center"/>
      <protection/>
    </xf>
    <xf numFmtId="164" fontId="24" fillId="0" borderId="0" xfId="0" applyFont="1" applyFill="1" applyAlignment="1">
      <alignment vertical="center"/>
    </xf>
    <xf numFmtId="37" fontId="24" fillId="0" borderId="14" xfId="0" applyNumberFormat="1" applyFont="1" applyFill="1" applyBorder="1" applyAlignment="1" applyProtection="1">
      <alignment vertical="center"/>
      <protection/>
    </xf>
    <xf numFmtId="37" fontId="24" fillId="0" borderId="23" xfId="0" applyNumberFormat="1" applyFont="1" applyFill="1" applyBorder="1" applyAlignment="1" applyProtection="1">
      <alignment vertical="center"/>
      <protection/>
    </xf>
    <xf numFmtId="37" fontId="24" fillId="0" borderId="21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47" fillId="33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04"/>
  <sheetViews>
    <sheetView tabSelected="1" zoomScale="55" zoomScaleNormal="55" zoomScalePageLayoutView="0" workbookViewId="0" topLeftCell="A1">
      <pane xSplit="5" ySplit="9" topLeftCell="F1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I18" sqref="I18"/>
    </sheetView>
  </sheetViews>
  <sheetFormatPr defaultColWidth="9.625" defaultRowHeight="18" customHeight="1"/>
  <cols>
    <col min="1" max="1" width="1.875" style="1" customWidth="1"/>
    <col min="2" max="2" width="7.25390625" style="15" customWidth="1"/>
    <col min="3" max="3" width="0.875" style="15" customWidth="1"/>
    <col min="4" max="4" width="37.25390625" style="15" customWidth="1"/>
    <col min="5" max="5" width="1.875" style="15" customWidth="1"/>
    <col min="6" max="20" width="20.25390625" style="15" customWidth="1"/>
    <col min="21" max="21" width="20.25390625" style="1" customWidth="1"/>
    <col min="22" max="22" width="2.50390625" style="1" customWidth="1"/>
    <col min="23" max="23" width="18.375" style="1" hidden="1" customWidth="1"/>
    <col min="24" max="24" width="18.625" style="15" hidden="1" customWidth="1"/>
    <col min="25" max="25" width="17.125" style="61" hidden="1" customWidth="1"/>
    <col min="26" max="26" width="9.625" style="1" hidden="1" customWidth="1"/>
    <col min="27" max="27" width="19.25390625" style="1" hidden="1" customWidth="1"/>
    <col min="28" max="28" width="9.625" style="1" hidden="1" customWidth="1"/>
    <col min="29" max="29" width="23.375" style="1" hidden="1" customWidth="1"/>
    <col min="30" max="31" width="9.625" style="1" hidden="1" customWidth="1"/>
    <col min="32" max="32" width="17.375" style="1" hidden="1" customWidth="1"/>
    <col min="33" max="34" width="0" style="1" hidden="1" customWidth="1"/>
    <col min="35" max="16384" width="9.625" style="1" customWidth="1"/>
  </cols>
  <sheetData>
    <row r="1" ht="18" customHeight="1">
      <c r="O1" s="19"/>
    </row>
    <row r="2" spans="2:21" ht="18" customHeight="1">
      <c r="B2" s="32"/>
      <c r="F2" s="33"/>
      <c r="G2" s="33"/>
      <c r="H2" s="33"/>
      <c r="I2" s="33"/>
      <c r="J2" s="33"/>
      <c r="K2" s="71" t="s">
        <v>108</v>
      </c>
      <c r="L2" s="33"/>
      <c r="M2" s="33"/>
      <c r="N2" s="33"/>
      <c r="O2" s="33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87" t="s">
        <v>106</v>
      </c>
      <c r="L3" s="87"/>
      <c r="M3" s="87"/>
      <c r="N3" s="87"/>
      <c r="O3" s="87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Y4" s="62"/>
      <c r="Z4" s="15"/>
    </row>
    <row r="5" spans="2:26" ht="18" customHeight="1">
      <c r="B5" s="35"/>
      <c r="S5" s="19"/>
      <c r="T5" s="19"/>
      <c r="U5" s="19"/>
      <c r="V5" s="15"/>
      <c r="W5" s="15"/>
      <c r="Y5" s="62"/>
      <c r="Z5" s="15"/>
    </row>
    <row r="6" spans="2:25" s="15" customFormat="1" ht="18" customHeight="1">
      <c r="B6" s="27"/>
      <c r="F6" s="55">
        <f>+F9-F25</f>
        <v>0</v>
      </c>
      <c r="G6" s="55">
        <f aca="true" t="shared" si="0" ref="G6:T6">+G9-G25</f>
        <v>0</v>
      </c>
      <c r="H6" s="55">
        <f t="shared" si="0"/>
        <v>0</v>
      </c>
      <c r="I6" s="55">
        <f>+I9-I25</f>
        <v>0</v>
      </c>
      <c r="J6" s="55">
        <f t="shared" si="0"/>
        <v>0</v>
      </c>
      <c r="K6" s="55">
        <f t="shared" si="0"/>
        <v>0</v>
      </c>
      <c r="L6" s="55">
        <f t="shared" si="0"/>
        <v>0</v>
      </c>
      <c r="M6" s="55">
        <f t="shared" si="0"/>
        <v>0</v>
      </c>
      <c r="N6" s="55">
        <f t="shared" si="0"/>
        <v>0</v>
      </c>
      <c r="O6" s="55">
        <f t="shared" si="0"/>
        <v>0</v>
      </c>
      <c r="P6" s="55">
        <f>+P9-P25</f>
        <v>0</v>
      </c>
      <c r="Q6" s="55">
        <f t="shared" si="0"/>
        <v>0</v>
      </c>
      <c r="R6" s="55">
        <f t="shared" si="0"/>
        <v>0</v>
      </c>
      <c r="S6" s="55">
        <f t="shared" si="0"/>
        <v>0</v>
      </c>
      <c r="T6" s="55">
        <f t="shared" si="0"/>
        <v>0</v>
      </c>
      <c r="Y6" s="62"/>
    </row>
    <row r="7" spans="2:25" s="15" customFormat="1" ht="18" customHeight="1">
      <c r="B7" s="16"/>
      <c r="E7" s="17"/>
      <c r="F7" s="18" t="s">
        <v>53</v>
      </c>
      <c r="G7" s="18" t="s">
        <v>54</v>
      </c>
      <c r="H7" s="18" t="s">
        <v>55</v>
      </c>
      <c r="I7" s="18" t="s">
        <v>65</v>
      </c>
      <c r="J7" s="18" t="s">
        <v>66</v>
      </c>
      <c r="K7" s="18" t="s">
        <v>56</v>
      </c>
      <c r="L7" s="18" t="s">
        <v>57</v>
      </c>
      <c r="M7" s="18" t="s">
        <v>58</v>
      </c>
      <c r="N7" s="18" t="s">
        <v>60</v>
      </c>
      <c r="O7" s="18" t="s">
        <v>80</v>
      </c>
      <c r="P7" s="18" t="s">
        <v>61</v>
      </c>
      <c r="Q7" s="72" t="s">
        <v>103</v>
      </c>
      <c r="R7" s="18" t="s">
        <v>62</v>
      </c>
      <c r="S7" s="18" t="s">
        <v>63</v>
      </c>
      <c r="T7" s="18" t="s">
        <v>49</v>
      </c>
      <c r="U7" s="18" t="s">
        <v>50</v>
      </c>
      <c r="W7" s="15" t="s">
        <v>69</v>
      </c>
      <c r="Y7" s="62"/>
    </row>
    <row r="8" spans="2:25" s="15" customFormat="1" ht="18" customHeight="1">
      <c r="B8" s="20"/>
      <c r="E8" s="17"/>
      <c r="F8" s="73" t="s">
        <v>81</v>
      </c>
      <c r="G8" s="73" t="s">
        <v>82</v>
      </c>
      <c r="H8" s="73" t="s">
        <v>83</v>
      </c>
      <c r="I8" s="73" t="s">
        <v>84</v>
      </c>
      <c r="J8" s="73" t="s">
        <v>85</v>
      </c>
      <c r="K8" s="73" t="s">
        <v>86</v>
      </c>
      <c r="L8" s="73" t="s">
        <v>87</v>
      </c>
      <c r="M8" s="73" t="s">
        <v>88</v>
      </c>
      <c r="N8" s="73" t="s">
        <v>89</v>
      </c>
      <c r="O8" s="73" t="s">
        <v>90</v>
      </c>
      <c r="P8" s="73" t="s">
        <v>91</v>
      </c>
      <c r="Q8" s="73" t="s">
        <v>99</v>
      </c>
      <c r="R8" s="73" t="s">
        <v>92</v>
      </c>
      <c r="S8" s="73" t="s">
        <v>93</v>
      </c>
      <c r="T8" s="73" t="s">
        <v>94</v>
      </c>
      <c r="U8" s="21" t="s">
        <v>64</v>
      </c>
      <c r="W8" s="15" t="s">
        <v>70</v>
      </c>
      <c r="Y8" s="62" t="s">
        <v>104</v>
      </c>
    </row>
    <row r="9" spans="1:34" s="82" customFormat="1" ht="24.75" customHeight="1">
      <c r="A9" s="79"/>
      <c r="B9" s="74" t="s">
        <v>0</v>
      </c>
      <c r="C9" s="75"/>
      <c r="D9" s="76" t="s">
        <v>1</v>
      </c>
      <c r="E9" s="77"/>
      <c r="F9" s="78">
        <f>+SUM(F10:F14,F19:F24)</f>
        <v>7056513</v>
      </c>
      <c r="G9" s="78">
        <f aca="true" t="shared" si="1" ref="G9:T9">+SUM(G10:G14,G19:G24)</f>
        <v>3434488</v>
      </c>
      <c r="H9" s="78">
        <f t="shared" si="1"/>
        <v>8751448</v>
      </c>
      <c r="I9" s="78">
        <f t="shared" si="1"/>
        <v>31154842</v>
      </c>
      <c r="J9" s="78">
        <f t="shared" si="1"/>
        <v>164709316</v>
      </c>
      <c r="K9" s="78">
        <f t="shared" si="1"/>
        <v>1338456185</v>
      </c>
      <c r="L9" s="78">
        <f t="shared" si="1"/>
        <v>87310479</v>
      </c>
      <c r="M9" s="78">
        <f t="shared" si="1"/>
        <v>69425223</v>
      </c>
      <c r="N9" s="78">
        <f t="shared" si="1"/>
        <v>5417582</v>
      </c>
      <c r="O9" s="78">
        <f t="shared" si="1"/>
        <v>157805341</v>
      </c>
      <c r="P9" s="78">
        <f>+SUM(P10:P14,P19:P24)</f>
        <v>24096766</v>
      </c>
      <c r="Q9" s="78">
        <f t="shared" si="1"/>
        <v>1065051023</v>
      </c>
      <c r="R9" s="78">
        <f t="shared" si="1"/>
        <v>23099570</v>
      </c>
      <c r="S9" s="78">
        <f>+SUM(S10:S14,S19:S24)</f>
        <v>2368732</v>
      </c>
      <c r="T9" s="78">
        <f t="shared" si="1"/>
        <v>12879693</v>
      </c>
      <c r="U9" s="78">
        <f>SUM(U11,U12,U13,U14,U19,U20,U21,U22,U24,U10,U23)</f>
        <v>3001017201</v>
      </c>
      <c r="V9" s="83"/>
      <c r="W9" s="84">
        <f>SUM(W11,W10,W12,W13,W14,W19,W20,W21,W22,W24,W23)</f>
        <v>2985768776</v>
      </c>
      <c r="X9" s="84" t="e">
        <f>SUM(X11,X10,X12,X13,X14,X19,X20,X21,X22,X24,X23)</f>
        <v>#REF!</v>
      </c>
      <c r="Y9" s="84" t="e">
        <f>SUM(Y11,Y10,Y12,Y13,Y14,Y19,Y20,Y21,Y22,Y24,Y23)</f>
        <v>#REF!</v>
      </c>
      <c r="Z9" s="81"/>
      <c r="AA9" s="81">
        <f>+U9-S9-T9</f>
        <v>2985768776</v>
      </c>
      <c r="AB9" s="81"/>
      <c r="AC9" s="81" t="e">
        <f>+AA9+#REF!</f>
        <v>#REF!</v>
      </c>
      <c r="AD9" s="81"/>
      <c r="AE9" s="81"/>
      <c r="AF9" s="81"/>
      <c r="AG9" s="81"/>
      <c r="AH9" s="81"/>
    </row>
    <row r="10" spans="1:34" s="17" customFormat="1" ht="22.5" customHeight="1">
      <c r="A10" s="24"/>
      <c r="B10" s="22" t="s">
        <v>37</v>
      </c>
      <c r="D10" s="23" t="s">
        <v>14</v>
      </c>
      <c r="F10" s="11">
        <v>5</v>
      </c>
      <c r="G10" s="11">
        <v>2</v>
      </c>
      <c r="H10" s="11">
        <v>3</v>
      </c>
      <c r="I10" s="11">
        <v>10</v>
      </c>
      <c r="J10" s="11">
        <v>10</v>
      </c>
      <c r="K10" s="11">
        <v>10</v>
      </c>
      <c r="L10" s="11">
        <v>10</v>
      </c>
      <c r="M10" s="11">
        <v>10</v>
      </c>
      <c r="N10" s="11">
        <v>10</v>
      </c>
      <c r="O10" s="11">
        <v>10</v>
      </c>
      <c r="P10" s="11">
        <v>10</v>
      </c>
      <c r="Q10" s="11">
        <v>463546</v>
      </c>
      <c r="R10" s="11">
        <v>10</v>
      </c>
      <c r="S10" s="11">
        <f>451415+10</f>
        <v>451425</v>
      </c>
      <c r="T10" s="11">
        <v>10</v>
      </c>
      <c r="U10" s="11">
        <f>SUM(F10:T10)</f>
        <v>915081</v>
      </c>
      <c r="V10" s="58"/>
      <c r="W10" s="5">
        <f>+U10-T10-S10</f>
        <v>463646</v>
      </c>
      <c r="X10" s="25"/>
      <c r="Y10" s="63">
        <f aca="true" t="shared" si="2" ref="Y10:Y24">SUM(W10:X10)</f>
        <v>463646</v>
      </c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680</v>
      </c>
      <c r="G11" s="11">
        <v>835</v>
      </c>
      <c r="H11" s="11">
        <v>9530</v>
      </c>
      <c r="I11" s="11">
        <v>27027</v>
      </c>
      <c r="J11" s="11">
        <v>15036</v>
      </c>
      <c r="K11" s="11">
        <v>104400</v>
      </c>
      <c r="L11" s="11">
        <v>6956</v>
      </c>
      <c r="M11" s="11">
        <v>7308</v>
      </c>
      <c r="N11" s="11">
        <v>2913</v>
      </c>
      <c r="O11" s="11">
        <v>0</v>
      </c>
      <c r="P11" s="11">
        <v>21350</v>
      </c>
      <c r="Q11" s="11"/>
      <c r="R11" s="11">
        <v>5184</v>
      </c>
      <c r="S11" s="11">
        <v>2990</v>
      </c>
      <c r="T11" s="11"/>
      <c r="U11" s="11">
        <f>SUM(F11:T11)</f>
        <v>204209</v>
      </c>
      <c r="V11" s="25"/>
      <c r="W11" s="65">
        <f>+U11-T11-S11</f>
        <v>201219</v>
      </c>
      <c r="X11" s="25"/>
      <c r="Y11" s="63">
        <f t="shared" si="2"/>
        <v>201219</v>
      </c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908</v>
      </c>
      <c r="J12" s="11">
        <v>1095</v>
      </c>
      <c r="K12" s="11">
        <v>8185529</v>
      </c>
      <c r="L12" s="11">
        <v>1644</v>
      </c>
      <c r="M12" s="11"/>
      <c r="N12" s="11"/>
      <c r="O12" s="11"/>
      <c r="P12" s="11"/>
      <c r="Q12" s="11">
        <v>36040004</v>
      </c>
      <c r="R12" s="11">
        <v>0</v>
      </c>
      <c r="S12" s="11">
        <v>54992</v>
      </c>
      <c r="T12" s="11"/>
      <c r="U12" s="11">
        <f>SUM(F12:T12)</f>
        <v>44284172</v>
      </c>
      <c r="V12" s="25"/>
      <c r="W12" s="65">
        <f>+U12-T12-S12</f>
        <v>44229180</v>
      </c>
      <c r="X12" s="25"/>
      <c r="Y12" s="63">
        <f t="shared" si="2"/>
        <v>44229180</v>
      </c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88735</v>
      </c>
      <c r="G13" s="11">
        <v>54286</v>
      </c>
      <c r="H13" s="11">
        <v>62637</v>
      </c>
      <c r="I13" s="11">
        <v>171066</v>
      </c>
      <c r="J13" s="11">
        <v>186840</v>
      </c>
      <c r="K13" s="11">
        <v>3387770</v>
      </c>
      <c r="L13" s="11">
        <v>195218</v>
      </c>
      <c r="M13" s="11">
        <v>357393</v>
      </c>
      <c r="N13" s="11">
        <v>59488</v>
      </c>
      <c r="O13" s="11">
        <v>107434</v>
      </c>
      <c r="P13" s="11">
        <v>424746</v>
      </c>
      <c r="Q13" s="11">
        <v>11682888</v>
      </c>
      <c r="R13" s="11">
        <v>39662</v>
      </c>
      <c r="S13" s="11">
        <v>10665</v>
      </c>
      <c r="T13" s="11">
        <v>89774</v>
      </c>
      <c r="U13" s="11">
        <f>SUM(F13:T13)</f>
        <v>16918602</v>
      </c>
      <c r="V13" s="25"/>
      <c r="W13" s="65">
        <f aca="true" t="shared" si="3" ref="W13:W49">+U13-T13-S13</f>
        <v>16818163</v>
      </c>
      <c r="X13" s="25"/>
      <c r="Y13" s="63">
        <f t="shared" si="2"/>
        <v>16818163</v>
      </c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4" ref="F14:R14">SUM(F15,F18)</f>
        <v>6967088</v>
      </c>
      <c r="G14" s="11">
        <f t="shared" si="4"/>
        <v>3379363</v>
      </c>
      <c r="H14" s="11">
        <f t="shared" si="4"/>
        <v>8679275</v>
      </c>
      <c r="I14" s="11">
        <f t="shared" si="4"/>
        <v>20654125</v>
      </c>
      <c r="J14" s="11">
        <f t="shared" si="4"/>
        <v>164506325</v>
      </c>
      <c r="K14" s="11">
        <f>SUM(K15,K18)</f>
        <v>1326775334</v>
      </c>
      <c r="L14" s="11">
        <f t="shared" si="4"/>
        <v>87101943</v>
      </c>
      <c r="M14" s="11">
        <f t="shared" si="4"/>
        <v>69058936</v>
      </c>
      <c r="N14" s="11">
        <f t="shared" si="4"/>
        <v>830095</v>
      </c>
      <c r="O14" s="11">
        <f>SUM(O15,O18)</f>
        <v>157696321</v>
      </c>
      <c r="P14" s="11">
        <f>SUM(P15,P18)</f>
        <v>23647518</v>
      </c>
      <c r="Q14" s="11">
        <f>SUM(Q15,Q18)</f>
        <v>199988044</v>
      </c>
      <c r="R14" s="11">
        <f t="shared" si="4"/>
        <v>23000938</v>
      </c>
      <c r="S14" s="11">
        <f>SUM(S15,S18)</f>
        <v>1843312</v>
      </c>
      <c r="T14" s="11">
        <f>SUM(T15,T18)</f>
        <v>12786767</v>
      </c>
      <c r="U14" s="11">
        <f>SUM(U15,U18)</f>
        <v>2106915384</v>
      </c>
      <c r="V14" s="25"/>
      <c r="W14" s="5">
        <f>+U14-T14-S14</f>
        <v>2092285305</v>
      </c>
      <c r="X14" s="25"/>
      <c r="Y14" s="63">
        <f t="shared" si="2"/>
        <v>2092285305</v>
      </c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5" ref="F15:R15">SUM(F16:F17)</f>
        <v>6967088</v>
      </c>
      <c r="G15" s="11">
        <f t="shared" si="5"/>
        <v>3379363</v>
      </c>
      <c r="H15" s="11">
        <f t="shared" si="5"/>
        <v>8679275</v>
      </c>
      <c r="I15" s="11">
        <f t="shared" si="5"/>
        <v>20654125</v>
      </c>
      <c r="J15" s="11">
        <f t="shared" si="5"/>
        <v>164506325</v>
      </c>
      <c r="K15" s="11">
        <f>SUM(K16:K17)</f>
        <v>1326775334</v>
      </c>
      <c r="L15" s="11">
        <f t="shared" si="5"/>
        <v>87101943</v>
      </c>
      <c r="M15" s="11">
        <f t="shared" si="5"/>
        <v>69058936</v>
      </c>
      <c r="N15" s="11">
        <f t="shared" si="5"/>
        <v>830095</v>
      </c>
      <c r="O15" s="11">
        <f t="shared" si="5"/>
        <v>157696321</v>
      </c>
      <c r="P15" s="11">
        <f>SUM(P16:P17)</f>
        <v>23310381</v>
      </c>
      <c r="Q15" s="11">
        <f>SUM(Q16:Q17)</f>
        <v>199988044</v>
      </c>
      <c r="R15" s="11">
        <f t="shared" si="5"/>
        <v>23000938</v>
      </c>
      <c r="S15" s="11">
        <f>SUM(S16:S17)</f>
        <v>1843312</v>
      </c>
      <c r="T15" s="11">
        <f>SUM(T16:T17)</f>
        <v>12786767</v>
      </c>
      <c r="U15" s="11">
        <f>SUM(U16:U17)</f>
        <v>2106578247</v>
      </c>
      <c r="V15" s="25"/>
      <c r="W15" s="5">
        <f t="shared" si="3"/>
        <v>2091948168</v>
      </c>
      <c r="X15" s="25"/>
      <c r="Y15" s="63">
        <f t="shared" si="2"/>
        <v>2091948168</v>
      </c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6464854</v>
      </c>
      <c r="G16" s="11">
        <v>3139706</v>
      </c>
      <c r="H16" s="11">
        <v>8169257</v>
      </c>
      <c r="I16" s="11">
        <v>10990744</v>
      </c>
      <c r="J16" s="11">
        <v>16361397</v>
      </c>
      <c r="K16" s="11">
        <v>108171398</v>
      </c>
      <c r="L16" s="11">
        <v>8296058</v>
      </c>
      <c r="M16" s="11">
        <v>6110611</v>
      </c>
      <c r="N16" s="11">
        <v>830095</v>
      </c>
      <c r="O16" s="11">
        <v>8110190</v>
      </c>
      <c r="P16" s="11">
        <v>17298503</v>
      </c>
      <c r="Q16" s="11">
        <v>12699071</v>
      </c>
      <c r="R16" s="11">
        <v>14902858</v>
      </c>
      <c r="S16" s="11">
        <v>1382824</v>
      </c>
      <c r="T16" s="11">
        <v>8552054</v>
      </c>
      <c r="U16" s="11">
        <f aca="true" t="shared" si="6" ref="U16:U24">SUM(F16:T16)</f>
        <v>231479620</v>
      </c>
      <c r="V16" s="25"/>
      <c r="W16" s="65">
        <f t="shared" si="3"/>
        <v>221544742</v>
      </c>
      <c r="X16" s="25"/>
      <c r="Y16" s="63">
        <f t="shared" si="2"/>
        <v>221544742</v>
      </c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502234</v>
      </c>
      <c r="G17" s="11">
        <v>239657</v>
      </c>
      <c r="H17" s="11">
        <v>510018</v>
      </c>
      <c r="I17" s="11">
        <v>9663381</v>
      </c>
      <c r="J17" s="11">
        <v>148144928</v>
      </c>
      <c r="K17" s="11">
        <v>1218603936</v>
      </c>
      <c r="L17" s="11">
        <v>78805885</v>
      </c>
      <c r="M17" s="11">
        <v>62948325</v>
      </c>
      <c r="N17" s="11"/>
      <c r="O17" s="11">
        <v>149586131</v>
      </c>
      <c r="P17" s="11">
        <v>6011878</v>
      </c>
      <c r="Q17" s="11">
        <v>187288973</v>
      </c>
      <c r="R17" s="11">
        <v>8098080</v>
      </c>
      <c r="S17" s="11">
        <v>460488</v>
      </c>
      <c r="T17" s="11">
        <f>3878286+356427</f>
        <v>4234713</v>
      </c>
      <c r="U17" s="11">
        <f t="shared" si="6"/>
        <v>1875098627</v>
      </c>
      <c r="V17" s="25"/>
      <c r="W17" s="65">
        <f t="shared" si="3"/>
        <v>1870403426</v>
      </c>
      <c r="X17" s="25"/>
      <c r="Y17" s="63">
        <f t="shared" si="2"/>
        <v>1870403426</v>
      </c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337137</v>
      </c>
      <c r="Q18" s="11"/>
      <c r="R18" s="11"/>
      <c r="S18" s="11"/>
      <c r="T18" s="11"/>
      <c r="U18" s="11">
        <f t="shared" si="6"/>
        <v>337137</v>
      </c>
      <c r="V18" s="25"/>
      <c r="W18" s="65">
        <f t="shared" si="3"/>
        <v>337137</v>
      </c>
      <c r="X18" s="25"/>
      <c r="Y18" s="63">
        <f t="shared" si="2"/>
        <v>337137</v>
      </c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>
        <v>3863</v>
      </c>
      <c r="J19" s="11"/>
      <c r="K19" s="11">
        <v>3132</v>
      </c>
      <c r="L19" s="11">
        <v>4698</v>
      </c>
      <c r="M19" s="11">
        <v>1566</v>
      </c>
      <c r="N19" s="11"/>
      <c r="O19" s="11">
        <v>1566</v>
      </c>
      <c r="P19" s="11">
        <v>3132</v>
      </c>
      <c r="Q19" s="11"/>
      <c r="R19" s="11">
        <v>4698</v>
      </c>
      <c r="S19" s="11"/>
      <c r="T19" s="11">
        <v>3132</v>
      </c>
      <c r="U19" s="11">
        <f t="shared" si="6"/>
        <v>25787</v>
      </c>
      <c r="V19" s="25"/>
      <c r="W19" s="5">
        <f t="shared" si="3"/>
        <v>22655</v>
      </c>
      <c r="X19" s="25"/>
      <c r="Y19" s="63">
        <f t="shared" si="2"/>
        <v>22655</v>
      </c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>
        <v>5338</v>
      </c>
      <c r="T20" s="11"/>
      <c r="U20" s="11">
        <f t="shared" si="6"/>
        <v>5338</v>
      </c>
      <c r="V20" s="25"/>
      <c r="W20" s="5">
        <f t="shared" si="3"/>
        <v>0</v>
      </c>
      <c r="X20" s="25"/>
      <c r="Y20" s="63">
        <f t="shared" si="2"/>
        <v>0</v>
      </c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49068</v>
      </c>
      <c r="S21" s="11"/>
      <c r="T21" s="11"/>
      <c r="U21" s="11">
        <f t="shared" si="6"/>
        <v>49068</v>
      </c>
      <c r="V21" s="25"/>
      <c r="W21" s="65">
        <f t="shared" si="3"/>
        <v>49068</v>
      </c>
      <c r="X21" s="25"/>
      <c r="Y21" s="63">
        <f t="shared" si="2"/>
        <v>49068</v>
      </c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>
        <v>10297833</v>
      </c>
      <c r="J22" s="11"/>
      <c r="K22" s="11"/>
      <c r="L22" s="11"/>
      <c r="M22" s="11"/>
      <c r="N22" s="11">
        <v>4525066</v>
      </c>
      <c r="O22" s="11"/>
      <c r="P22" s="11"/>
      <c r="Q22" s="11">
        <v>816876531</v>
      </c>
      <c r="R22" s="11"/>
      <c r="S22" s="11"/>
      <c r="T22" s="11"/>
      <c r="U22" s="11">
        <f t="shared" si="6"/>
        <v>831699430</v>
      </c>
      <c r="V22" s="25"/>
      <c r="W22" s="65">
        <f t="shared" si="3"/>
        <v>831699430</v>
      </c>
      <c r="X22" s="57" t="e">
        <f>+#REF!</f>
        <v>#REF!</v>
      </c>
      <c r="Y22" s="63" t="e">
        <f>SUM(W22:X22)</f>
        <v>#REF!</v>
      </c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6"/>
        <v>0</v>
      </c>
      <c r="V23" s="25"/>
      <c r="W23" s="5">
        <f t="shared" si="3"/>
        <v>0</v>
      </c>
      <c r="X23" s="25"/>
      <c r="Y23" s="63">
        <f t="shared" si="2"/>
        <v>0</v>
      </c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5</v>
      </c>
      <c r="G24" s="11">
        <v>2</v>
      </c>
      <c r="H24" s="11">
        <v>3</v>
      </c>
      <c r="I24" s="11">
        <v>10</v>
      </c>
      <c r="J24" s="11">
        <v>10</v>
      </c>
      <c r="K24" s="11">
        <v>10</v>
      </c>
      <c r="L24" s="11">
        <v>10</v>
      </c>
      <c r="M24" s="11">
        <v>10</v>
      </c>
      <c r="N24" s="11">
        <v>10</v>
      </c>
      <c r="O24" s="11">
        <v>10</v>
      </c>
      <c r="P24" s="11">
        <v>10</v>
      </c>
      <c r="Q24" s="11">
        <v>10</v>
      </c>
      <c r="R24" s="11">
        <v>10</v>
      </c>
      <c r="S24" s="11">
        <v>10</v>
      </c>
      <c r="T24" s="11">
        <v>10</v>
      </c>
      <c r="U24" s="11">
        <f t="shared" si="6"/>
        <v>130</v>
      </c>
      <c r="V24" s="25"/>
      <c r="W24" s="65">
        <f t="shared" si="3"/>
        <v>110</v>
      </c>
      <c r="X24" s="25"/>
      <c r="Y24" s="63">
        <f t="shared" si="2"/>
        <v>110</v>
      </c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82" customFormat="1" ht="24.75" customHeight="1">
      <c r="A25" s="79"/>
      <c r="B25" s="80"/>
      <c r="C25" s="75"/>
      <c r="D25" s="76" t="s">
        <v>6</v>
      </c>
      <c r="E25" s="77"/>
      <c r="F25" s="78">
        <f>SUM(F26,F27,F28,F29,F30,F31,F32,F41,F42,F46,F47,F48,F49)</f>
        <v>7056513</v>
      </c>
      <c r="G25" s="78">
        <f aca="true" t="shared" si="7" ref="G25:U25">SUM(G26,G27,G28,G29,G30,G31,G32,G41,G42,G46,G47,G48,G49)</f>
        <v>3434488</v>
      </c>
      <c r="H25" s="78">
        <f t="shared" si="7"/>
        <v>8751448</v>
      </c>
      <c r="I25" s="78">
        <f t="shared" si="7"/>
        <v>31154842</v>
      </c>
      <c r="J25" s="78">
        <f t="shared" si="7"/>
        <v>164709316</v>
      </c>
      <c r="K25" s="78">
        <f t="shared" si="7"/>
        <v>1338456185</v>
      </c>
      <c r="L25" s="78">
        <f t="shared" si="7"/>
        <v>87310479</v>
      </c>
      <c r="M25" s="78">
        <f t="shared" si="7"/>
        <v>69425223</v>
      </c>
      <c r="N25" s="78">
        <f t="shared" si="7"/>
        <v>5417582.000000001</v>
      </c>
      <c r="O25" s="78">
        <f t="shared" si="7"/>
        <v>157805341</v>
      </c>
      <c r="P25" s="78">
        <f t="shared" si="7"/>
        <v>24096766</v>
      </c>
      <c r="Q25" s="78">
        <f t="shared" si="7"/>
        <v>1065051023</v>
      </c>
      <c r="R25" s="78">
        <f>SUM(R26,R27,R28,R29,R30,R31,R32,R41,R42,R46,R47,R48,R49)</f>
        <v>23099570</v>
      </c>
      <c r="S25" s="78">
        <f t="shared" si="7"/>
        <v>2368732</v>
      </c>
      <c r="T25" s="78">
        <f>SUM(T26,T27,T28,T29,T30,T31,T32,T41,T42,T46,T47,T48,T49)</f>
        <v>12879693</v>
      </c>
      <c r="U25" s="78">
        <f t="shared" si="7"/>
        <v>3001017201</v>
      </c>
      <c r="V25" s="81"/>
      <c r="W25" s="85">
        <f>SUM(W26,W27,W28,W29,W30,W31,W32,W41:W42,W46,W47,W48,W49)</f>
        <v>2985768776</v>
      </c>
      <c r="X25" s="85" t="e">
        <f>SUM(X26,X27,X28,X29,X30,X31,X32,X41:X42,X46,X47,X48,X49)</f>
        <v>#REF!</v>
      </c>
      <c r="Y25" s="85" t="e">
        <f>SUM(Y26,Y27,Y28,Y29,Y30,Y31,Y32,Y41:Y42,Y46,Y47,Y48,Y49)</f>
        <v>#REF!</v>
      </c>
      <c r="Z25" s="86"/>
      <c r="AA25" s="81">
        <f>+U25-S25-T25</f>
        <v>2985768776</v>
      </c>
      <c r="AB25" s="81"/>
      <c r="AC25" s="81" t="e">
        <f>+AA25+#REF!</f>
        <v>#REF!</v>
      </c>
      <c r="AD25" s="81"/>
      <c r="AE25" s="81"/>
      <c r="AF25" s="81" t="e">
        <f>+U25+#REF!</f>
        <v>#REF!</v>
      </c>
      <c r="AG25" s="81"/>
      <c r="AH25" s="81"/>
    </row>
    <row r="26" spans="1:34" s="17" customFormat="1" ht="22.5" customHeight="1">
      <c r="A26" s="24"/>
      <c r="B26" s="22" t="s">
        <v>7</v>
      </c>
      <c r="D26" s="23" t="s">
        <v>8</v>
      </c>
      <c r="F26" s="11">
        <v>6464854</v>
      </c>
      <c r="G26" s="11">
        <v>3139706</v>
      </c>
      <c r="H26" s="11">
        <v>8169257</v>
      </c>
      <c r="I26" s="11">
        <v>10990744</v>
      </c>
      <c r="J26" s="11">
        <v>16361397</v>
      </c>
      <c r="K26" s="11">
        <v>108171397.99999997</v>
      </c>
      <c r="L26" s="11">
        <v>8296058</v>
      </c>
      <c r="M26" s="11">
        <v>6110611</v>
      </c>
      <c r="N26" s="11">
        <v>4961461.000000001</v>
      </c>
      <c r="O26" s="11">
        <v>8110190</v>
      </c>
      <c r="P26" s="11">
        <v>17298503</v>
      </c>
      <c r="Q26" s="11">
        <v>12699071</v>
      </c>
      <c r="R26" s="11">
        <v>14902858</v>
      </c>
      <c r="S26" s="11">
        <v>1834239</v>
      </c>
      <c r="T26" s="11">
        <v>8552054</v>
      </c>
      <c r="U26" s="11">
        <f aca="true" t="shared" si="8" ref="U26:U31">SUM(F26:T26)</f>
        <v>236062400.99999997</v>
      </c>
      <c r="V26" s="25"/>
      <c r="W26" s="65">
        <f t="shared" si="3"/>
        <v>225676107.99999997</v>
      </c>
      <c r="X26" s="57" t="e">
        <f>+#REF!</f>
        <v>#REF!</v>
      </c>
      <c r="Y26" s="63" t="e">
        <f>SUM(W26:X26)</f>
        <v>#REF!</v>
      </c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255787</v>
      </c>
      <c r="G27" s="11">
        <v>180861</v>
      </c>
      <c r="H27" s="11">
        <v>372459.99999999994</v>
      </c>
      <c r="I27" s="11">
        <v>551512</v>
      </c>
      <c r="J27" s="11">
        <v>1055730.0000000002</v>
      </c>
      <c r="K27" s="11">
        <v>7473711.000000001</v>
      </c>
      <c r="L27" s="11">
        <v>614394.9999999998</v>
      </c>
      <c r="M27" s="11">
        <v>367125.99999999994</v>
      </c>
      <c r="N27" s="11">
        <v>213580.00000000003</v>
      </c>
      <c r="O27" s="11">
        <v>790372.0000000001</v>
      </c>
      <c r="P27" s="11">
        <v>4967944</v>
      </c>
      <c r="Q27" s="11">
        <v>988233</v>
      </c>
      <c r="R27" s="11">
        <v>1196886</v>
      </c>
      <c r="S27" s="11">
        <v>245160</v>
      </c>
      <c r="T27" s="11">
        <v>3449428</v>
      </c>
      <c r="U27" s="11">
        <f t="shared" si="8"/>
        <v>22723185</v>
      </c>
      <c r="V27" s="25"/>
      <c r="W27" s="65">
        <f t="shared" si="3"/>
        <v>19028597</v>
      </c>
      <c r="X27" s="57" t="e">
        <f>+#REF!</f>
        <v>#REF!</v>
      </c>
      <c r="Y27" s="63" t="e">
        <f aca="true" t="shared" si="9" ref="Y27:Y49">SUM(W27:X27)</f>
        <v>#REF!</v>
      </c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0</v>
      </c>
      <c r="G28" s="11">
        <v>0</v>
      </c>
      <c r="H28" s="11">
        <v>0</v>
      </c>
      <c r="I28" s="11">
        <v>0</v>
      </c>
      <c r="J28" s="11">
        <v>53693</v>
      </c>
      <c r="K28" s="11">
        <v>785966</v>
      </c>
      <c r="L28" s="11">
        <v>0</v>
      </c>
      <c r="M28" s="11">
        <v>36540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/>
      <c r="T28" s="11"/>
      <c r="U28" s="11">
        <f t="shared" si="8"/>
        <v>876199</v>
      </c>
      <c r="V28" s="25"/>
      <c r="W28" s="65">
        <f t="shared" si="3"/>
        <v>876199</v>
      </c>
      <c r="Y28" s="63">
        <f t="shared" si="9"/>
        <v>876199</v>
      </c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82441</v>
      </c>
      <c r="G29" s="11"/>
      <c r="H29" s="11"/>
      <c r="I29" s="11"/>
      <c r="J29" s="11"/>
      <c r="K29" s="11">
        <v>930958</v>
      </c>
      <c r="L29" s="11"/>
      <c r="M29" s="11"/>
      <c r="N29" s="11"/>
      <c r="O29" s="11"/>
      <c r="P29" s="11"/>
      <c r="Q29" s="11">
        <v>752357</v>
      </c>
      <c r="R29" s="11">
        <v>144558</v>
      </c>
      <c r="S29" s="11"/>
      <c r="T29" s="11"/>
      <c r="U29" s="11">
        <f t="shared" si="8"/>
        <v>1910314</v>
      </c>
      <c r="V29" s="25"/>
      <c r="W29" s="65">
        <f t="shared" si="3"/>
        <v>1910314</v>
      </c>
      <c r="X29" s="25"/>
      <c r="Y29" s="63">
        <f t="shared" si="9"/>
        <v>1910314</v>
      </c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>
        <v>88740</v>
      </c>
      <c r="G30" s="11">
        <v>54288</v>
      </c>
      <c r="H30" s="11">
        <v>62640</v>
      </c>
      <c r="I30" s="11">
        <v>171076</v>
      </c>
      <c r="J30" s="11">
        <v>85430</v>
      </c>
      <c r="K30" s="11">
        <v>516780</v>
      </c>
      <c r="L30" s="11">
        <v>195228</v>
      </c>
      <c r="M30" s="11">
        <v>36540</v>
      </c>
      <c r="N30" s="11">
        <v>47693</v>
      </c>
      <c r="O30" s="11">
        <v>8872</v>
      </c>
      <c r="P30" s="11">
        <v>160423</v>
      </c>
      <c r="Q30" s="11">
        <v>20</v>
      </c>
      <c r="R30" s="11">
        <v>26100</v>
      </c>
      <c r="S30" s="11">
        <v>19748</v>
      </c>
      <c r="T30" s="11">
        <v>67860</v>
      </c>
      <c r="U30" s="11">
        <f t="shared" si="8"/>
        <v>1541438</v>
      </c>
      <c r="V30" s="25"/>
      <c r="W30" s="65">
        <f t="shared" si="3"/>
        <v>1453830</v>
      </c>
      <c r="X30" s="25"/>
      <c r="Y30" s="63">
        <f t="shared" si="9"/>
        <v>1453830</v>
      </c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/>
      <c r="J31" s="11">
        <v>0</v>
      </c>
      <c r="K31" s="11"/>
      <c r="L31" s="11"/>
      <c r="M31" s="11"/>
      <c r="N31" s="11"/>
      <c r="O31" s="11">
        <v>0</v>
      </c>
      <c r="P31" s="11"/>
      <c r="Q31" s="11"/>
      <c r="R31" s="11"/>
      <c r="S31" s="11"/>
      <c r="T31" s="11"/>
      <c r="U31" s="11">
        <f t="shared" si="8"/>
        <v>0</v>
      </c>
      <c r="V31" s="25"/>
      <c r="W31" s="65">
        <f t="shared" si="3"/>
        <v>0</v>
      </c>
      <c r="X31" s="25"/>
      <c r="Y31" s="63">
        <f t="shared" si="9"/>
        <v>0</v>
      </c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10" ref="F32:R32">SUM(F33:F39)</f>
        <v>47182</v>
      </c>
      <c r="G32" s="11">
        <f t="shared" si="10"/>
        <v>59629</v>
      </c>
      <c r="H32" s="11">
        <f t="shared" si="10"/>
        <v>147085</v>
      </c>
      <c r="I32" s="11">
        <f t="shared" si="10"/>
        <v>169485</v>
      </c>
      <c r="J32" s="11">
        <f t="shared" si="10"/>
        <v>130362</v>
      </c>
      <c r="K32" s="11">
        <f t="shared" si="10"/>
        <v>298233</v>
      </c>
      <c r="L32" s="11">
        <f t="shared" si="10"/>
        <v>1322297</v>
      </c>
      <c r="M32" s="11">
        <f>SUM(M33:M40)</f>
        <v>76973</v>
      </c>
      <c r="N32" s="11">
        <f t="shared" si="10"/>
        <v>37845</v>
      </c>
      <c r="O32" s="11">
        <f>SUM(O33:O39)</f>
        <v>455326</v>
      </c>
      <c r="P32" s="11">
        <f t="shared" si="10"/>
        <v>1332739</v>
      </c>
      <c r="Q32" s="11">
        <f>SUM(Q33:Q39)</f>
        <v>38781</v>
      </c>
      <c r="R32" s="11">
        <f t="shared" si="10"/>
        <v>355457</v>
      </c>
      <c r="S32" s="11">
        <f>SUM(S33:S39)</f>
        <v>75953</v>
      </c>
      <c r="T32" s="11">
        <f>SUM(T33:T39)</f>
        <v>270181</v>
      </c>
      <c r="U32" s="11">
        <f>SUM(U33:U40)</f>
        <v>4817528</v>
      </c>
      <c r="V32" s="6"/>
      <c r="W32" s="56">
        <f t="shared" si="3"/>
        <v>4471394</v>
      </c>
      <c r="X32" s="57" t="e">
        <f>+#REF!</f>
        <v>#REF!</v>
      </c>
      <c r="Y32" s="63" t="e">
        <f t="shared" si="9"/>
        <v>#REF!</v>
      </c>
      <c r="Z32" s="25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11" ref="U33:U41">SUM(F33:T33)</f>
        <v>0</v>
      </c>
      <c r="V33" s="25"/>
      <c r="W33" s="65">
        <f t="shared" si="3"/>
        <v>0</v>
      </c>
      <c r="X33" s="25"/>
      <c r="Y33" s="63">
        <f t="shared" si="9"/>
        <v>0</v>
      </c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/>
      <c r="L34" s="11"/>
      <c r="M34" s="11"/>
      <c r="N34" s="11"/>
      <c r="O34" s="11">
        <v>114840</v>
      </c>
      <c r="P34" s="11"/>
      <c r="Q34" s="11"/>
      <c r="R34" s="11"/>
      <c r="S34" s="11"/>
      <c r="T34" s="11"/>
      <c r="U34" s="11">
        <f t="shared" si="11"/>
        <v>114840</v>
      </c>
      <c r="V34" s="25"/>
      <c r="W34" s="65">
        <f t="shared" si="3"/>
        <v>114840</v>
      </c>
      <c r="X34" s="25"/>
      <c r="Y34" s="63">
        <f t="shared" si="9"/>
        <v>114840</v>
      </c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>
        <v>57942</v>
      </c>
      <c r="J35" s="11"/>
      <c r="K35" s="11">
        <v>44370</v>
      </c>
      <c r="L35" s="11">
        <v>1275787</v>
      </c>
      <c r="M35" s="11">
        <v>24534</v>
      </c>
      <c r="N35" s="11"/>
      <c r="O35" s="11">
        <v>134676</v>
      </c>
      <c r="P35" s="11">
        <v>49068</v>
      </c>
      <c r="Q35" s="11"/>
      <c r="R35" s="11">
        <v>77778</v>
      </c>
      <c r="S35" s="11">
        <v>24534</v>
      </c>
      <c r="T35" s="11">
        <v>153990</v>
      </c>
      <c r="U35" s="11">
        <f t="shared" si="11"/>
        <v>1842679</v>
      </c>
      <c r="V35" s="25"/>
      <c r="W35" s="65">
        <f t="shared" si="3"/>
        <v>1664155</v>
      </c>
      <c r="X35" s="25"/>
      <c r="Y35" s="63">
        <f t="shared" si="9"/>
        <v>1664155</v>
      </c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/>
      <c r="L36" s="11"/>
      <c r="M36" s="11"/>
      <c r="N36" s="11"/>
      <c r="O36" s="11">
        <v>10649</v>
      </c>
      <c r="P36" s="11"/>
      <c r="Q36" s="11"/>
      <c r="R36" s="11"/>
      <c r="S36" s="11"/>
      <c r="T36" s="11">
        <v>5011</v>
      </c>
      <c r="U36" s="11">
        <f t="shared" si="11"/>
        <v>15660</v>
      </c>
      <c r="V36" s="25"/>
      <c r="W36" s="65">
        <f t="shared" si="3"/>
        <v>10649</v>
      </c>
      <c r="X36" s="25"/>
      <c r="Y36" s="63">
        <f t="shared" si="9"/>
        <v>10649</v>
      </c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v>280240</v>
      </c>
      <c r="Q37" s="11"/>
      <c r="R37" s="11"/>
      <c r="S37" s="11">
        <v>20097</v>
      </c>
      <c r="T37" s="11">
        <v>92197</v>
      </c>
      <c r="U37" s="11">
        <f t="shared" si="11"/>
        <v>392534</v>
      </c>
      <c r="V37" s="25"/>
      <c r="W37" s="65">
        <f t="shared" si="3"/>
        <v>280240</v>
      </c>
      <c r="X37" s="25"/>
      <c r="Y37" s="63">
        <f t="shared" si="9"/>
        <v>280240</v>
      </c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16719</v>
      </c>
      <c r="G38" s="11">
        <v>47050</v>
      </c>
      <c r="H38" s="11">
        <v>23311</v>
      </c>
      <c r="I38" s="11">
        <v>65075</v>
      </c>
      <c r="J38" s="11">
        <v>51145</v>
      </c>
      <c r="K38" s="11">
        <v>144569</v>
      </c>
      <c r="L38" s="11">
        <v>39917</v>
      </c>
      <c r="M38" s="11">
        <v>30166</v>
      </c>
      <c r="N38" s="11">
        <v>10649</v>
      </c>
      <c r="O38" s="11">
        <v>78335</v>
      </c>
      <c r="P38" s="11">
        <v>278934</v>
      </c>
      <c r="Q38" s="11">
        <v>20934</v>
      </c>
      <c r="R38" s="11">
        <v>60792</v>
      </c>
      <c r="S38" s="11">
        <v>12743</v>
      </c>
      <c r="T38" s="11">
        <v>18983</v>
      </c>
      <c r="U38" s="11">
        <f t="shared" si="11"/>
        <v>899322</v>
      </c>
      <c r="V38" s="25"/>
      <c r="W38" s="65">
        <f t="shared" si="3"/>
        <v>867596</v>
      </c>
      <c r="X38" s="25"/>
      <c r="Y38" s="63">
        <f t="shared" si="9"/>
        <v>867596</v>
      </c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30463</v>
      </c>
      <c r="G39" s="11">
        <v>12579</v>
      </c>
      <c r="H39" s="11">
        <v>123774</v>
      </c>
      <c r="I39" s="11">
        <v>46468</v>
      </c>
      <c r="J39" s="11">
        <v>79217</v>
      </c>
      <c r="K39" s="11">
        <v>109294</v>
      </c>
      <c r="L39" s="11">
        <v>6593</v>
      </c>
      <c r="M39" s="11">
        <v>22273</v>
      </c>
      <c r="N39" s="11">
        <v>27196</v>
      </c>
      <c r="O39" s="11">
        <v>116826</v>
      </c>
      <c r="P39" s="11">
        <v>724497</v>
      </c>
      <c r="Q39" s="11">
        <v>17847</v>
      </c>
      <c r="R39" s="11">
        <v>216887</v>
      </c>
      <c r="S39" s="11">
        <v>18579</v>
      </c>
      <c r="T39" s="11"/>
      <c r="U39" s="11">
        <f t="shared" si="11"/>
        <v>1552493</v>
      </c>
      <c r="V39" s="25"/>
      <c r="W39" s="65">
        <f t="shared" si="3"/>
        <v>1533914</v>
      </c>
      <c r="X39" s="25"/>
      <c r="Y39" s="63">
        <f t="shared" si="9"/>
        <v>1533914</v>
      </c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11"/>
        <v>0</v>
      </c>
      <c r="V40" s="25"/>
      <c r="W40" s="5"/>
      <c r="X40" s="25"/>
      <c r="Y40" s="63">
        <f t="shared" si="9"/>
        <v>0</v>
      </c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>
        <v>10297833</v>
      </c>
      <c r="J41" s="13"/>
      <c r="K41" s="13"/>
      <c r="L41" s="13"/>
      <c r="M41" s="13"/>
      <c r="N41" s="13"/>
      <c r="O41" s="13"/>
      <c r="P41" s="13"/>
      <c r="Q41" s="13">
        <v>209840284</v>
      </c>
      <c r="R41" s="13"/>
      <c r="S41" s="13"/>
      <c r="T41" s="13"/>
      <c r="U41" s="11">
        <f t="shared" si="11"/>
        <v>220138117</v>
      </c>
      <c r="V41" s="25"/>
      <c r="W41" s="65">
        <f t="shared" si="3"/>
        <v>220138117</v>
      </c>
      <c r="X41" s="25"/>
      <c r="Y41" s="63">
        <f t="shared" si="9"/>
        <v>220138117</v>
      </c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 aca="true" t="shared" si="12" ref="F42:P42">SUM(F43,F44,F45)</f>
        <v>117499</v>
      </c>
      <c r="G42" s="13">
        <f t="shared" si="12"/>
        <v>0</v>
      </c>
      <c r="H42" s="13">
        <f t="shared" si="12"/>
        <v>0</v>
      </c>
      <c r="I42" s="13">
        <f t="shared" si="12"/>
        <v>8974172</v>
      </c>
      <c r="J42" s="13">
        <f t="shared" si="12"/>
        <v>147022684</v>
      </c>
      <c r="K42" s="13">
        <f t="shared" si="12"/>
        <v>1220279119</v>
      </c>
      <c r="L42" s="13">
        <f t="shared" si="12"/>
        <v>76882481</v>
      </c>
      <c r="M42" s="13">
        <f t="shared" si="12"/>
        <v>62797413</v>
      </c>
      <c r="N42" s="13">
        <f t="shared" si="12"/>
        <v>156983</v>
      </c>
      <c r="O42" s="13">
        <f t="shared" si="12"/>
        <v>148440561</v>
      </c>
      <c r="P42" s="13">
        <f t="shared" si="12"/>
        <v>0</v>
      </c>
      <c r="Q42" s="13">
        <f>SUM(Q43,Q44,Q45)</f>
        <v>345996702</v>
      </c>
      <c r="R42" s="13">
        <f>SUM(R43,R44,R45)</f>
        <v>6473691</v>
      </c>
      <c r="S42" s="13">
        <f>SUM(S43,S44,S45)</f>
        <v>193612</v>
      </c>
      <c r="T42" s="13">
        <f>SUM(T43,T44,T45)</f>
        <v>540150</v>
      </c>
      <c r="U42" s="53">
        <f>SUM(U43,U44,U45)</f>
        <v>2017875067</v>
      </c>
      <c r="V42" s="2"/>
      <c r="W42" s="56">
        <f t="shared" si="3"/>
        <v>2017141305</v>
      </c>
      <c r="X42" s="57" t="e">
        <f>+#REF!</f>
        <v>#REF!</v>
      </c>
      <c r="Y42" s="63" t="e">
        <f t="shared" si="9"/>
        <v>#REF!</v>
      </c>
      <c r="Z42" s="54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117499</v>
      </c>
      <c r="G43" s="11"/>
      <c r="H43" s="11"/>
      <c r="I43" s="11">
        <v>14251</v>
      </c>
      <c r="J43" s="11">
        <v>2068743</v>
      </c>
      <c r="K43" s="11">
        <v>4071118</v>
      </c>
      <c r="L43" s="11">
        <v>728247</v>
      </c>
      <c r="M43" s="11">
        <v>111991</v>
      </c>
      <c r="N43" s="11">
        <v>156983</v>
      </c>
      <c r="O43" s="11"/>
      <c r="P43" s="11"/>
      <c r="Q43" s="11"/>
      <c r="R43" s="11">
        <v>512161</v>
      </c>
      <c r="S43" s="11"/>
      <c r="T43" s="11"/>
      <c r="U43" s="11">
        <f aca="true" t="shared" si="13" ref="U43:U49">SUM(F43:T43)</f>
        <v>7780993</v>
      </c>
      <c r="V43" s="25"/>
      <c r="W43" s="65">
        <f t="shared" si="3"/>
        <v>7780993</v>
      </c>
      <c r="X43" s="25"/>
      <c r="Y43" s="63">
        <f t="shared" si="9"/>
        <v>7780993</v>
      </c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8959921</v>
      </c>
      <c r="J44" s="11">
        <v>144953941</v>
      </c>
      <c r="K44" s="11">
        <v>1216208001</v>
      </c>
      <c r="L44" s="11">
        <v>76154234</v>
      </c>
      <c r="M44" s="11">
        <v>62685422</v>
      </c>
      <c r="N44" s="11"/>
      <c r="O44" s="11">
        <v>148440561</v>
      </c>
      <c r="P44" s="11"/>
      <c r="Q44" s="11">
        <v>345996702</v>
      </c>
      <c r="R44" s="11">
        <v>5961530</v>
      </c>
      <c r="S44" s="11">
        <v>193612</v>
      </c>
      <c r="T44" s="11">
        <f>183723+356427</f>
        <v>540150</v>
      </c>
      <c r="U44" s="11">
        <f t="shared" si="13"/>
        <v>2010094074</v>
      </c>
      <c r="V44" s="25"/>
      <c r="W44" s="65">
        <f t="shared" si="3"/>
        <v>2009360312</v>
      </c>
      <c r="X44" s="25"/>
      <c r="Y44" s="63">
        <f t="shared" si="9"/>
        <v>2009360312</v>
      </c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3"/>
        <v>0</v>
      </c>
      <c r="V45" s="25"/>
      <c r="W45" s="5">
        <f t="shared" si="3"/>
        <v>0</v>
      </c>
      <c r="X45" s="25"/>
      <c r="Y45" s="63">
        <f t="shared" si="9"/>
        <v>0</v>
      </c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3"/>
        <v>0</v>
      </c>
      <c r="V46" s="25"/>
      <c r="W46" s="5">
        <f t="shared" si="3"/>
        <v>0</v>
      </c>
      <c r="X46" s="25"/>
      <c r="Y46" s="63">
        <f t="shared" si="9"/>
        <v>0</v>
      </c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494735555</v>
      </c>
      <c r="R47" s="11"/>
      <c r="S47" s="11"/>
      <c r="T47" s="11"/>
      <c r="U47" s="11">
        <f t="shared" si="13"/>
        <v>494735555</v>
      </c>
      <c r="V47" s="25"/>
      <c r="W47" s="65">
        <f t="shared" si="3"/>
        <v>494735555</v>
      </c>
      <c r="X47" s="25"/>
      <c r="Y47" s="63">
        <f t="shared" si="9"/>
        <v>494735555</v>
      </c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5</v>
      </c>
      <c r="G48" s="11">
        <v>2</v>
      </c>
      <c r="H48" s="11">
        <v>3</v>
      </c>
      <c r="I48" s="11">
        <v>10</v>
      </c>
      <c r="J48" s="11">
        <v>10</v>
      </c>
      <c r="K48" s="11">
        <v>10</v>
      </c>
      <c r="L48" s="11">
        <v>10</v>
      </c>
      <c r="M48" s="11">
        <v>10</v>
      </c>
      <c r="N48" s="11">
        <v>10</v>
      </c>
      <c r="O48" s="11">
        <v>10</v>
      </c>
      <c r="P48" s="11">
        <v>337147</v>
      </c>
      <c r="Q48" s="11">
        <v>10</v>
      </c>
      <c r="R48" s="11">
        <v>10</v>
      </c>
      <c r="S48" s="11">
        <v>10</v>
      </c>
      <c r="T48" s="11">
        <v>10</v>
      </c>
      <c r="U48" s="11">
        <f t="shared" si="13"/>
        <v>337267</v>
      </c>
      <c r="V48" s="25"/>
      <c r="W48" s="65">
        <f t="shared" si="3"/>
        <v>337247</v>
      </c>
      <c r="X48" s="25"/>
      <c r="Y48" s="63">
        <f t="shared" si="9"/>
        <v>337247</v>
      </c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5</v>
      </c>
      <c r="G49" s="13">
        <v>2</v>
      </c>
      <c r="H49" s="13">
        <v>3</v>
      </c>
      <c r="I49" s="13">
        <v>10</v>
      </c>
      <c r="J49" s="13">
        <v>10</v>
      </c>
      <c r="K49" s="13">
        <v>10</v>
      </c>
      <c r="L49" s="13">
        <v>10</v>
      </c>
      <c r="M49" s="13">
        <v>10</v>
      </c>
      <c r="N49" s="13">
        <v>10</v>
      </c>
      <c r="O49" s="13">
        <v>10</v>
      </c>
      <c r="P49" s="13">
        <v>10</v>
      </c>
      <c r="Q49" s="13">
        <v>10</v>
      </c>
      <c r="R49" s="13">
        <v>10</v>
      </c>
      <c r="S49" s="13">
        <v>10</v>
      </c>
      <c r="T49" s="13">
        <v>10</v>
      </c>
      <c r="U49" s="13">
        <f t="shared" si="13"/>
        <v>130</v>
      </c>
      <c r="V49" s="25"/>
      <c r="W49" s="65">
        <f t="shared" si="3"/>
        <v>110</v>
      </c>
      <c r="X49" s="25"/>
      <c r="Y49" s="63">
        <f t="shared" si="9"/>
        <v>110</v>
      </c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6"/>
      <c r="Y50" s="64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0</v>
      </c>
      <c r="T51" s="10">
        <f>+T9-T25</f>
        <v>0</v>
      </c>
      <c r="U51" s="4">
        <f>+U9-U25</f>
        <v>0</v>
      </c>
      <c r="V51" s="4">
        <f>+V9-V25</f>
        <v>0</v>
      </c>
      <c r="W51" s="4">
        <f>+W9-W25</f>
        <v>0</v>
      </c>
      <c r="X51" s="6"/>
      <c r="Y51" s="64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6"/>
      <c r="Y52" s="64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6"/>
      <c r="Y53" s="64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6"/>
      <c r="Y54" s="64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6"/>
      <c r="Y55" s="64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64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6"/>
      <c r="Y57" s="64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6"/>
      <c r="Y58" s="64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6"/>
      <c r="Y59" s="64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6"/>
      <c r="Y60" s="64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6"/>
      <c r="Y61" s="64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6"/>
      <c r="Y62" s="64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6"/>
      <c r="Y63" s="64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6"/>
      <c r="Y64" s="64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6"/>
      <c r="Y65" s="64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6"/>
      <c r="Y66" s="64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6"/>
      <c r="Y67" s="64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6"/>
      <c r="Y68" s="64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6"/>
      <c r="Y69" s="64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6"/>
      <c r="Y70" s="64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6"/>
      <c r="Y71" s="64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6"/>
      <c r="Y72" s="64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6"/>
      <c r="Y73" s="64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6"/>
      <c r="Y74" s="64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6"/>
      <c r="Y75" s="64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6"/>
      <c r="Y76" s="64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6"/>
      <c r="Y77" s="64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6"/>
      <c r="Y78" s="64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6"/>
      <c r="Y79" s="64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6"/>
      <c r="Y80" s="64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6"/>
      <c r="Y81" s="64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6"/>
      <c r="Y82" s="64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6"/>
      <c r="Y83" s="64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6"/>
      <c r="Y84" s="64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6"/>
      <c r="Y85" s="64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6"/>
      <c r="Y86" s="64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6"/>
      <c r="Y87" s="64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6"/>
      <c r="Y88" s="64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6"/>
      <c r="Y89" s="64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6"/>
      <c r="Y90" s="64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6"/>
      <c r="Y91" s="64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6"/>
      <c r="Y92" s="64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6"/>
      <c r="Y93" s="64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6"/>
      <c r="Y94" s="64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6"/>
      <c r="Y95" s="64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6"/>
      <c r="Y96" s="64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6"/>
      <c r="Y97" s="64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6"/>
      <c r="Y98" s="64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6"/>
      <c r="Y99" s="64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6"/>
      <c r="Y100" s="64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6"/>
      <c r="Y101" s="64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6"/>
      <c r="Y102" s="64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6"/>
      <c r="Y103" s="64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6"/>
      <c r="Y104" s="64"/>
      <c r="Z104" s="2"/>
      <c r="AA104" s="2"/>
      <c r="AB104" s="2"/>
      <c r="AC104" s="2"/>
      <c r="AD104" s="2"/>
      <c r="AE104" s="2"/>
      <c r="AF104" s="2"/>
      <c r="AG104" s="2"/>
      <c r="AH104" s="2"/>
    </row>
  </sheetData>
  <sheetProtection/>
  <mergeCells count="1">
    <mergeCell ref="K3:O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paperSize="122" scale="35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I111"/>
  <sheetViews>
    <sheetView zoomScale="80" zoomScaleNormal="8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25" sqref="G25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3.50390625" style="15" customWidth="1"/>
    <col min="7" max="8" width="13.25390625" style="15" customWidth="1"/>
    <col min="9" max="9" width="14.50390625" style="15" customWidth="1"/>
    <col min="10" max="10" width="16.00390625" style="15" customWidth="1"/>
    <col min="11" max="11" width="18.125" style="15" customWidth="1"/>
    <col min="12" max="12" width="15.00390625" style="15" customWidth="1"/>
    <col min="13" max="13" width="14.625" style="15" customWidth="1"/>
    <col min="14" max="14" width="15.875" style="15" customWidth="1"/>
    <col min="15" max="15" width="16.375" style="15" customWidth="1"/>
    <col min="16" max="16" width="14.625" style="15" customWidth="1"/>
    <col min="17" max="17" width="16.375" style="15" customWidth="1"/>
    <col min="18" max="18" width="15.00390625" style="15" customWidth="1"/>
    <col min="19" max="19" width="13.125" style="15" customWidth="1"/>
    <col min="20" max="20" width="15.00390625" style="15" customWidth="1"/>
    <col min="21" max="21" width="18.125" style="1" customWidth="1"/>
    <col min="22" max="22" width="2.50390625" style="1" hidden="1" customWidth="1"/>
    <col min="23" max="23" width="20.75390625" style="1" hidden="1" customWidth="1"/>
    <col min="24" max="24" width="9.625" style="1" hidden="1" customWidth="1"/>
    <col min="25" max="25" width="16.75390625" style="1" hidden="1" customWidth="1"/>
    <col min="26" max="26" width="17.625" style="1" hidden="1" customWidth="1"/>
    <col min="27" max="28" width="9.625" style="1" hidden="1" customWidth="1"/>
    <col min="29" max="29" width="17.75390625" style="1" hidden="1" customWidth="1"/>
    <col min="30" max="30" width="14.625" style="1" hidden="1" customWidth="1"/>
    <col min="31" max="34" width="9.625" style="1" hidden="1" customWidth="1"/>
    <col min="35" max="35" width="13.125" style="1" hidden="1" customWidth="1"/>
    <col min="36" max="36" width="9.625" style="1" hidden="1" customWidth="1"/>
    <col min="37" max="16384" width="9.625" style="1" customWidth="1"/>
  </cols>
  <sheetData>
    <row r="1" spans="4:18" ht="18" customHeight="1">
      <c r="D1" s="52">
        <v>1000</v>
      </c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71" t="s">
        <v>109</v>
      </c>
      <c r="L2" s="33"/>
      <c r="M2" s="33"/>
      <c r="N2" s="33"/>
      <c r="O2" s="33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88" t="s">
        <v>106</v>
      </c>
      <c r="L3" s="88"/>
      <c r="M3" s="88"/>
      <c r="N3" s="88"/>
      <c r="O3" s="88"/>
      <c r="P3" s="34"/>
      <c r="Q3" s="34"/>
      <c r="R3" s="34"/>
      <c r="S3" s="34"/>
      <c r="T3" s="34"/>
      <c r="U3" s="8"/>
    </row>
    <row r="4" spans="2:24" ht="18" customHeight="1">
      <c r="B4" s="35"/>
      <c r="S4" s="19"/>
      <c r="T4" s="19"/>
      <c r="U4" s="19"/>
      <c r="V4" s="15"/>
      <c r="W4" s="15"/>
      <c r="X4" s="15"/>
    </row>
    <row r="5" spans="2:24" ht="18" customHeight="1">
      <c r="B5" s="35"/>
      <c r="S5" s="19"/>
      <c r="T5" s="19"/>
      <c r="U5" s="19"/>
      <c r="V5" s="15"/>
      <c r="W5" s="15"/>
      <c r="X5" s="15"/>
    </row>
    <row r="6" s="15" customFormat="1" ht="18" customHeight="1">
      <c r="B6" s="27"/>
    </row>
    <row r="7" spans="2:23" s="15" customFormat="1" ht="18" customHeight="1">
      <c r="B7" s="16"/>
      <c r="E7" s="17"/>
      <c r="F7" s="18" t="s">
        <v>53</v>
      </c>
      <c r="G7" s="18" t="s">
        <v>54</v>
      </c>
      <c r="H7" s="18" t="s">
        <v>55</v>
      </c>
      <c r="I7" s="18" t="s">
        <v>65</v>
      </c>
      <c r="J7" s="18" t="s">
        <v>66</v>
      </c>
      <c r="K7" s="18" t="s">
        <v>56</v>
      </c>
      <c r="L7" s="18" t="s">
        <v>57</v>
      </c>
      <c r="M7" s="18" t="s">
        <v>58</v>
      </c>
      <c r="N7" s="18" t="s">
        <v>60</v>
      </c>
      <c r="O7" s="18" t="s">
        <v>80</v>
      </c>
      <c r="P7" s="18" t="s">
        <v>61</v>
      </c>
      <c r="Q7" s="18" t="s">
        <v>59</v>
      </c>
      <c r="R7" s="18" t="s">
        <v>62</v>
      </c>
      <c r="S7" s="18" t="s">
        <v>63</v>
      </c>
      <c r="T7" s="18" t="s">
        <v>49</v>
      </c>
      <c r="U7" s="18" t="s">
        <v>50</v>
      </c>
      <c r="W7" s="15" t="s">
        <v>69</v>
      </c>
    </row>
    <row r="8" spans="2:30" s="15" customFormat="1" ht="18" customHeight="1">
      <c r="B8" s="20"/>
      <c r="E8" s="17"/>
      <c r="F8" s="73" t="s">
        <v>81</v>
      </c>
      <c r="G8" s="73" t="s">
        <v>82</v>
      </c>
      <c r="H8" s="73" t="s">
        <v>83</v>
      </c>
      <c r="I8" s="73" t="s">
        <v>84</v>
      </c>
      <c r="J8" s="73" t="s">
        <v>85</v>
      </c>
      <c r="K8" s="73" t="s">
        <v>86</v>
      </c>
      <c r="L8" s="73" t="s">
        <v>87</v>
      </c>
      <c r="M8" s="73" t="s">
        <v>88</v>
      </c>
      <c r="N8" s="73" t="s">
        <v>89</v>
      </c>
      <c r="O8" s="73" t="s">
        <v>90</v>
      </c>
      <c r="P8" s="73" t="s">
        <v>91</v>
      </c>
      <c r="Q8" s="73" t="s">
        <v>99</v>
      </c>
      <c r="R8" s="73" t="s">
        <v>92</v>
      </c>
      <c r="S8" s="73" t="s">
        <v>93</v>
      </c>
      <c r="T8" s="73" t="s">
        <v>94</v>
      </c>
      <c r="U8" s="21" t="s">
        <v>64</v>
      </c>
      <c r="W8" s="15" t="s">
        <v>70</v>
      </c>
      <c r="Z8" s="48" t="s">
        <v>105</v>
      </c>
      <c r="AD8" s="15">
        <v>1000</v>
      </c>
    </row>
    <row r="9" spans="1:35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2328320.906</v>
      </c>
      <c r="G9" s="46">
        <f t="shared" si="0"/>
        <v>945836.779</v>
      </c>
      <c r="H9" s="46">
        <f t="shared" si="0"/>
        <v>2432499.576</v>
      </c>
      <c r="I9" s="46">
        <f t="shared" si="0"/>
        <v>4785138.09</v>
      </c>
      <c r="J9" s="46">
        <f t="shared" si="0"/>
        <v>32226497.683999997</v>
      </c>
      <c r="K9" s="46">
        <f t="shared" si="0"/>
        <v>79499480.76799999</v>
      </c>
      <c r="L9" s="46">
        <f t="shared" si="0"/>
        <v>6545109.346999999</v>
      </c>
      <c r="M9" s="46">
        <f t="shared" si="0"/>
        <v>5278786.589</v>
      </c>
      <c r="N9" s="46">
        <f t="shared" si="0"/>
        <v>967785.508</v>
      </c>
      <c r="O9" s="46">
        <f t="shared" si="0"/>
        <v>19590803.192</v>
      </c>
      <c r="P9" s="46">
        <f t="shared" si="0"/>
        <v>7361912.26</v>
      </c>
      <c r="Q9" s="46">
        <f>SUM(Q11,Q12,Q13,Q14,Q19,Q20,Q21,Q22,Q23,Q24,Q10)</f>
        <v>224347223.93800002</v>
      </c>
      <c r="R9" s="46">
        <f t="shared" si="0"/>
        <v>4903470.696</v>
      </c>
      <c r="S9" s="46">
        <f t="shared" si="0"/>
        <v>643552</v>
      </c>
      <c r="T9" s="46">
        <f t="shared" si="0"/>
        <v>3209367</v>
      </c>
      <c r="U9" s="46">
        <f>SUM(U11,U12,U13,U14,U19,U20,U21,U22,U24,U10,U23)</f>
        <v>395065784.333</v>
      </c>
      <c r="V9" s="47"/>
      <c r="W9" s="47">
        <f>SUM(W11,W10,W12,W13,W14,W19,W20,W21,W22,W24,W23)</f>
        <v>391212865.33299994</v>
      </c>
      <c r="X9" s="48"/>
      <c r="Y9" s="47" t="e">
        <f>SUM(Y11,Y10,Y12,Y13,Y14,Y19,Y20,Y21,Y22,Y24,Y23)</f>
        <v>#REF!</v>
      </c>
      <c r="Z9" s="25" t="e">
        <f aca="true" t="shared" si="1" ref="Z9:Z49">+W9+Y9</f>
        <v>#REF!</v>
      </c>
      <c r="AA9" s="48"/>
      <c r="AB9" s="48"/>
      <c r="AC9" s="48" t="e">
        <f>+(U9-S9-T9)+#REF!</f>
        <v>#REF!</v>
      </c>
      <c r="AD9" s="48"/>
      <c r="AE9" s="48"/>
      <c r="AF9" s="48"/>
      <c r="AI9" s="46" t="e">
        <f>+U9+#REF!</f>
        <v>#REF!</v>
      </c>
    </row>
    <row r="10" spans="1:32" s="17" customFormat="1" ht="22.5" customHeight="1">
      <c r="A10" s="24"/>
      <c r="B10" s="22" t="s">
        <v>37</v>
      </c>
      <c r="D10" s="23" t="s">
        <v>14</v>
      </c>
      <c r="F10" s="11">
        <f>'EJEC NO IMPRIMIR'!F10/'EJEC REGULAR'!$D$1</f>
        <v>0</v>
      </c>
      <c r="G10" s="11">
        <f>'EJEC NO IMPRIMIR'!G10/'EJEC REGULAR'!$D$1</f>
        <v>0</v>
      </c>
      <c r="H10" s="11">
        <f>'EJEC NO IMPRIMIR'!H10/'EJEC REGULAR'!$D$1</f>
        <v>4026.576</v>
      </c>
      <c r="I10" s="11">
        <f>'EJEC NO IMPRIMIR'!I10/'EJEC REGULAR'!$D$1</f>
        <v>0</v>
      </c>
      <c r="J10" s="11">
        <f>'EJEC NO IMPRIMIR'!J10/'EJEC REGULAR'!$D$1</f>
        <v>4384.252</v>
      </c>
      <c r="K10" s="11">
        <f>'EJEC NO IMPRIMIR'!K10/'EJEC REGULAR'!$D$1</f>
        <v>7498.005</v>
      </c>
      <c r="L10" s="11">
        <f>'EJEC NO IMPRIMIR'!L10/'EJEC REGULAR'!$D$1</f>
        <v>0</v>
      </c>
      <c r="M10" s="11">
        <f>'EJEC NO IMPRIMIR'!M10/'EJEC REGULAR'!$D$1</f>
        <v>0</v>
      </c>
      <c r="N10" s="11">
        <f>'EJEC NO IMPRIMIR'!N10/'EJEC REGULAR'!$D$1</f>
        <v>582.814</v>
      </c>
      <c r="O10" s="11">
        <f>'EJEC NO IMPRIMIR'!O10/'EJEC REGULAR'!$D$1</f>
        <v>0</v>
      </c>
      <c r="P10" s="11">
        <f>'EJEC NO IMPRIMIR'!P10/'EJEC REGULAR'!$D$1</f>
        <v>0</v>
      </c>
      <c r="Q10" s="11">
        <f>'EJEC NO IMPRIMIR'!Q10/'EJEC REGULAR'!$D$1</f>
        <v>0</v>
      </c>
      <c r="R10" s="11">
        <f>'EJEC NO IMPRIMIR'!R10/'EJEC REGULAR'!$D$1</f>
        <v>0</v>
      </c>
      <c r="S10" s="11">
        <f>'EJEC NO IMPRIMIR'!S10/'EJEC REGULAR'!$D$1</f>
        <v>0</v>
      </c>
      <c r="T10" s="11">
        <f>'EJEC NO IMPRIMIR'!T10/'EJEC REGULAR'!$D$1</f>
        <v>0</v>
      </c>
      <c r="U10" s="11">
        <f>SUM(F10:T10)</f>
        <v>16491.647</v>
      </c>
      <c r="V10" s="25"/>
      <c r="W10" s="5">
        <f>+U10-T10-S10</f>
        <v>16491.647</v>
      </c>
      <c r="X10" s="25"/>
      <c r="Y10" s="25"/>
      <c r="Z10" s="25">
        <f>+W10+Y10</f>
        <v>16491.647</v>
      </c>
      <c r="AA10" s="25"/>
      <c r="AB10" s="25"/>
      <c r="AC10" s="25"/>
      <c r="AD10" s="25"/>
      <c r="AE10" s="25"/>
      <c r="AF10" s="25"/>
    </row>
    <row r="11" spans="1:32" s="17" customFormat="1" ht="22.5" customHeight="1">
      <c r="A11" s="24"/>
      <c r="B11" s="22" t="s">
        <v>21</v>
      </c>
      <c r="D11" s="23" t="s">
        <v>22</v>
      </c>
      <c r="F11" s="11">
        <f>'EJEC NO IMPRIMIR'!F11/'EJEC REGULAR'!$D$1</f>
        <v>433.65</v>
      </c>
      <c r="G11" s="11">
        <f>'EJEC NO IMPRIMIR'!G11/'EJEC REGULAR'!$D$1</f>
        <v>204.39</v>
      </c>
      <c r="H11" s="11">
        <f>'EJEC NO IMPRIMIR'!H11/'EJEC REGULAR'!$D$1</f>
        <v>2058.637</v>
      </c>
      <c r="I11" s="11">
        <f>'EJEC NO IMPRIMIR'!I11/'EJEC REGULAR'!$D$1</f>
        <v>6074.644</v>
      </c>
      <c r="J11" s="11">
        <f>'EJEC NO IMPRIMIR'!J11/'EJEC REGULAR'!$D$1</f>
        <v>3411.89</v>
      </c>
      <c r="K11" s="11">
        <f>'EJEC NO IMPRIMIR'!K11/'EJEC REGULAR'!$D$1</f>
        <v>32947.182</v>
      </c>
      <c r="L11" s="11">
        <f>'EJEC NO IMPRIMIR'!L11/'EJEC REGULAR'!$D$1</f>
        <v>2079.003</v>
      </c>
      <c r="M11" s="11">
        <f>'EJEC NO IMPRIMIR'!M11/'EJEC REGULAR'!$D$1</f>
        <v>1670.217</v>
      </c>
      <c r="N11" s="11">
        <f>'EJEC NO IMPRIMIR'!N11/'EJEC REGULAR'!$D$1</f>
        <v>567.288</v>
      </c>
      <c r="O11" s="11">
        <f>'EJEC NO IMPRIMIR'!O11/'EJEC REGULAR'!$D$1</f>
        <v>957.868</v>
      </c>
      <c r="P11" s="11">
        <f>'EJEC NO IMPRIMIR'!P11/'EJEC REGULAR'!$D$1</f>
        <v>4363.792</v>
      </c>
      <c r="Q11" s="11">
        <f>'EJEC NO IMPRIMIR'!Q11/'EJEC REGULAR'!$D$1</f>
        <v>0</v>
      </c>
      <c r="R11" s="11">
        <f>'EJEC NO IMPRIMIR'!R11/'EJEC REGULAR'!$D$1</f>
        <v>1803.646</v>
      </c>
      <c r="S11" s="11">
        <f>'EJEC NO IMPRIMIR'!S11/'EJEC REGULAR'!$D$1</f>
        <v>633</v>
      </c>
      <c r="T11" s="11">
        <f>'EJEC NO IMPRIMIR'!T11/'EJEC REGULAR'!$D$1</f>
        <v>0</v>
      </c>
      <c r="U11" s="11">
        <f>SUM(F11:T11)</f>
        <v>57205.206999999995</v>
      </c>
      <c r="V11" s="25"/>
      <c r="W11" s="5">
        <f>+U11-T11-S11</f>
        <v>56572.206999999995</v>
      </c>
      <c r="X11" s="25"/>
      <c r="Y11" s="25"/>
      <c r="Z11" s="25">
        <f t="shared" si="1"/>
        <v>56572.206999999995</v>
      </c>
      <c r="AA11" s="25"/>
      <c r="AB11" s="25"/>
      <c r="AC11" s="25">
        <v>128095636</v>
      </c>
      <c r="AD11" s="25">
        <f>+AC11/$AD$8</f>
        <v>128095.636</v>
      </c>
      <c r="AE11" s="25">
        <f>+Z11-AD11</f>
        <v>-71523.429</v>
      </c>
      <c r="AF11" s="25"/>
    </row>
    <row r="12" spans="1:32" s="17" customFormat="1" ht="22.5" customHeight="1">
      <c r="A12" s="24"/>
      <c r="B12" s="22" t="s">
        <v>23</v>
      </c>
      <c r="D12" s="23" t="s">
        <v>24</v>
      </c>
      <c r="F12" s="11">
        <f>'EJEC NO IMPRIMIR'!F12/'EJEC REGULAR'!$D$1</f>
        <v>0</v>
      </c>
      <c r="G12" s="11">
        <f>'EJEC NO IMPRIMIR'!G12/'EJEC REGULAR'!$D$1</f>
        <v>0</v>
      </c>
      <c r="H12" s="11">
        <f>'EJEC NO IMPRIMIR'!H12/'EJEC REGULAR'!$D$1</f>
        <v>0</v>
      </c>
      <c r="I12" s="11">
        <f>'EJEC NO IMPRIMIR'!I12/'EJEC REGULAR'!$D$1</f>
        <v>30</v>
      </c>
      <c r="J12" s="11">
        <f>'EJEC NO IMPRIMIR'!J12/'EJEC REGULAR'!$D$1</f>
        <v>1018234.013</v>
      </c>
      <c r="K12" s="11">
        <f>'EJEC NO IMPRIMIR'!K12/'EJEC REGULAR'!$D$1</f>
        <v>1947230.374</v>
      </c>
      <c r="L12" s="11">
        <f>'EJEC NO IMPRIMIR'!L12/'EJEC REGULAR'!$D$1</f>
        <v>0</v>
      </c>
      <c r="M12" s="11">
        <f>'EJEC NO IMPRIMIR'!M12/'EJEC REGULAR'!$D$1</f>
        <v>0</v>
      </c>
      <c r="N12" s="11">
        <f>'EJEC NO IMPRIMIR'!N12/'EJEC REGULAR'!$D$1</f>
        <v>0</v>
      </c>
      <c r="O12" s="11">
        <f>'EJEC NO IMPRIMIR'!O12/'EJEC REGULAR'!$D$1</f>
        <v>0</v>
      </c>
      <c r="P12" s="11">
        <f>'EJEC NO IMPRIMIR'!P12/'EJEC REGULAR'!$D$1</f>
        <v>0</v>
      </c>
      <c r="Q12" s="11">
        <f>'EJEC NO IMPRIMIR'!Q12/'EJEC REGULAR'!$D$1</f>
        <v>19060540.747</v>
      </c>
      <c r="R12" s="11">
        <f>'EJEC NO IMPRIMIR'!R12/'EJEC REGULAR'!$D$1</f>
        <v>11302.286</v>
      </c>
      <c r="S12" s="11">
        <f>'EJEC NO IMPRIMIR'!S12/'EJEC REGULAR'!$D$1</f>
        <v>7437</v>
      </c>
      <c r="T12" s="11">
        <f>'EJEC NO IMPRIMIR'!T12/'EJEC REGULAR'!$D$1</f>
        <v>0</v>
      </c>
      <c r="U12" s="11">
        <f>SUM(F12:T12)</f>
        <v>22044774.42</v>
      </c>
      <c r="V12" s="25"/>
      <c r="W12" s="5">
        <f>+U12-T12-S12</f>
        <v>22037337.42</v>
      </c>
      <c r="X12" s="25"/>
      <c r="Y12" s="25"/>
      <c r="Z12" s="25">
        <f t="shared" si="1"/>
        <v>22037337.42</v>
      </c>
      <c r="AA12" s="25"/>
      <c r="AB12" s="25"/>
      <c r="AC12" s="25">
        <v>23144149493</v>
      </c>
      <c r="AD12" s="25">
        <f aca="true" t="shared" si="2" ref="AD12:AD48">+AC12/$AD$8</f>
        <v>23144149.493</v>
      </c>
      <c r="AE12" s="25">
        <f aca="true" t="shared" si="3" ref="AE12:AE24">+Z12-AD12</f>
        <v>-1106812.072999999</v>
      </c>
      <c r="AF12" s="25"/>
    </row>
    <row r="13" spans="1:32" s="17" customFormat="1" ht="22.5" customHeight="1">
      <c r="A13" s="24"/>
      <c r="B13" s="22" t="s">
        <v>25</v>
      </c>
      <c r="D13" s="23" t="s">
        <v>26</v>
      </c>
      <c r="F13" s="11">
        <f>'EJEC NO IMPRIMIR'!F13/'EJEC REGULAR'!$D$1</f>
        <v>60273.423</v>
      </c>
      <c r="G13" s="11">
        <f>'EJEC NO IMPRIMIR'!G13/'EJEC REGULAR'!$D$1</f>
        <v>19950.686</v>
      </c>
      <c r="H13" s="11">
        <f>'EJEC NO IMPRIMIR'!H13/'EJEC REGULAR'!$D$1</f>
        <v>137830.273</v>
      </c>
      <c r="I13" s="11">
        <f>'EJEC NO IMPRIMIR'!I13/'EJEC REGULAR'!$D$1</f>
        <v>105708.641</v>
      </c>
      <c r="J13" s="11">
        <f>'EJEC NO IMPRIMIR'!J13/'EJEC REGULAR'!$D$1</f>
        <v>442042.715</v>
      </c>
      <c r="K13" s="11">
        <f>'EJEC NO IMPRIMIR'!K13/'EJEC REGULAR'!$D$1</f>
        <v>1938958.949</v>
      </c>
      <c r="L13" s="11">
        <f>'EJEC NO IMPRIMIR'!L13/'EJEC REGULAR'!$D$1</f>
        <v>114178.601</v>
      </c>
      <c r="M13" s="11">
        <f>'EJEC NO IMPRIMIR'!M13/'EJEC REGULAR'!$D$1</f>
        <v>29286.297</v>
      </c>
      <c r="N13" s="11">
        <f>'EJEC NO IMPRIMIR'!N13/'EJEC REGULAR'!$D$1</f>
        <v>26471.798</v>
      </c>
      <c r="O13" s="11">
        <f>'EJEC NO IMPRIMIR'!O13/'EJEC REGULAR'!$D$1</f>
        <v>44857.572</v>
      </c>
      <c r="P13" s="11">
        <f>'EJEC NO IMPRIMIR'!P13/'EJEC REGULAR'!$D$1</f>
        <v>124490.436</v>
      </c>
      <c r="Q13" s="11">
        <f>'EJEC NO IMPRIMIR'!Q13/'EJEC REGULAR'!$D$1</f>
        <v>8657010.461</v>
      </c>
      <c r="R13" s="11">
        <f>'EJEC NO IMPRIMIR'!R13/'EJEC REGULAR'!$D$1</f>
        <v>145914.928</v>
      </c>
      <c r="S13" s="11">
        <f>'EJEC NO IMPRIMIR'!S13/'EJEC REGULAR'!$D$1</f>
        <v>14766</v>
      </c>
      <c r="T13" s="11">
        <f>'EJEC NO IMPRIMIR'!T13/'EJEC REGULAR'!$D$1</f>
        <v>34225</v>
      </c>
      <c r="U13" s="11">
        <f>SUM(F13:T13)</f>
        <v>11895965.779999997</v>
      </c>
      <c r="V13" s="25"/>
      <c r="W13" s="5">
        <f aca="true" t="shared" si="4" ref="W13:W49">+U13-T13-S13</f>
        <v>11846974.779999997</v>
      </c>
      <c r="X13" s="25"/>
      <c r="Y13" s="60" t="e">
        <f>+#REF!</f>
        <v>#REF!</v>
      </c>
      <c r="Z13" s="25" t="e">
        <f t="shared" si="1"/>
        <v>#REF!</v>
      </c>
      <c r="AA13" s="25"/>
      <c r="AB13" s="25"/>
      <c r="AC13" s="25">
        <v>33381115545</v>
      </c>
      <c r="AD13" s="25">
        <f t="shared" si="2"/>
        <v>33381115.545</v>
      </c>
      <c r="AE13" s="25" t="e">
        <f t="shared" si="3"/>
        <v>#REF!</v>
      </c>
      <c r="AF13" s="25"/>
    </row>
    <row r="14" spans="1:32" s="17" customFormat="1" ht="22.5" customHeight="1">
      <c r="A14" s="24"/>
      <c r="B14" s="22" t="s">
        <v>44</v>
      </c>
      <c r="D14" s="23" t="s">
        <v>2</v>
      </c>
      <c r="F14" s="11">
        <f>'EJEC NO IMPRIMIR'!F14/'EJEC REGULAR'!$D$1</f>
        <v>1725064</v>
      </c>
      <c r="G14" s="11">
        <f>'EJEC NO IMPRIMIR'!G14/'EJEC REGULAR'!$D$1</f>
        <v>776351</v>
      </c>
      <c r="H14" s="11">
        <f>'EJEC NO IMPRIMIR'!H14/'EJEC REGULAR'!$D$1</f>
        <v>1992000</v>
      </c>
      <c r="I14" s="11">
        <f>'EJEC NO IMPRIMIR'!I14/'EJEC REGULAR'!$D$1</f>
        <v>2300000</v>
      </c>
      <c r="J14" s="11">
        <f>'EJEC NO IMPRIMIR'!J14/'EJEC REGULAR'!$D$1</f>
        <v>4135000</v>
      </c>
      <c r="K14" s="11">
        <f>'EJEC NO IMPRIMIR'!K14/'EJEC REGULAR'!$D$1</f>
        <v>44532079</v>
      </c>
      <c r="L14" s="11">
        <f>'EJEC NO IMPRIMIR'!L14/'EJEC REGULAR'!$D$1</f>
        <v>1600800</v>
      </c>
      <c r="M14" s="11">
        <f>'EJEC NO IMPRIMIR'!M14/'EJEC REGULAR'!$D$1</f>
        <v>1500000</v>
      </c>
      <c r="N14" s="11">
        <f>'EJEC NO IMPRIMIR'!N14/'EJEC REGULAR'!$D$1</f>
        <v>830095</v>
      </c>
      <c r="O14" s="11">
        <f>'EJEC NO IMPRIMIR'!O14/'EJEC REGULAR'!$D$1</f>
        <v>11910000</v>
      </c>
      <c r="P14" s="11">
        <f>'EJEC NO IMPRIMIR'!P14/'EJEC REGULAR'!$D$1</f>
        <v>5380633</v>
      </c>
      <c r="Q14" s="11">
        <f>'EJEC NO IMPRIMIR'!Q14/'EJEC REGULAR'!$D$1</f>
        <v>50088277</v>
      </c>
      <c r="R14" s="11">
        <f>'EJEC NO IMPRIMIR'!R14/'EJEC REGULAR'!$D$1</f>
        <v>3450201</v>
      </c>
      <c r="S14" s="11">
        <f>'EJEC NO IMPRIMIR'!S14/'EJEC REGULAR'!$D$1</f>
        <v>465000</v>
      </c>
      <c r="T14" s="11">
        <f>'EJEC NO IMPRIMIR'!T14/'EJEC REGULAR'!$D$1</f>
        <v>3175142</v>
      </c>
      <c r="U14" s="11">
        <f>SUM(U15,U18)</f>
        <v>133860642</v>
      </c>
      <c r="V14" s="25"/>
      <c r="W14" s="5">
        <f>+U14-T14-S14</f>
        <v>130220500</v>
      </c>
      <c r="X14" s="25"/>
      <c r="Y14" s="25"/>
      <c r="Z14" s="25">
        <f t="shared" si="1"/>
        <v>130220500</v>
      </c>
      <c r="AA14" s="25"/>
      <c r="AB14" s="25"/>
      <c r="AD14" s="25">
        <f t="shared" si="2"/>
        <v>0</v>
      </c>
      <c r="AE14" s="25">
        <f t="shared" si="3"/>
        <v>130220500</v>
      </c>
      <c r="AF14" s="25"/>
    </row>
    <row r="15" spans="1:32" s="17" customFormat="1" ht="22.5" customHeight="1">
      <c r="A15" s="24"/>
      <c r="B15" s="22" t="s">
        <v>20</v>
      </c>
      <c r="D15" s="23" t="s">
        <v>45</v>
      </c>
      <c r="F15" s="11">
        <f>'EJEC NO IMPRIMIR'!F15/'EJEC REGULAR'!$D$1</f>
        <v>1725064</v>
      </c>
      <c r="G15" s="11">
        <f>'EJEC NO IMPRIMIR'!G15/'EJEC REGULAR'!$D$1</f>
        <v>776351</v>
      </c>
      <c r="H15" s="11">
        <f>'EJEC NO IMPRIMIR'!H15/'EJEC REGULAR'!$D$1</f>
        <v>1992000</v>
      </c>
      <c r="I15" s="11">
        <f>'EJEC NO IMPRIMIR'!I15/'EJEC REGULAR'!$D$1</f>
        <v>2300000</v>
      </c>
      <c r="J15" s="11">
        <f>'EJEC NO IMPRIMIR'!J15/'EJEC REGULAR'!$D$1</f>
        <v>4135000</v>
      </c>
      <c r="K15" s="11">
        <f>'EJEC NO IMPRIMIR'!K15/'EJEC REGULAR'!$D$1</f>
        <v>44532079</v>
      </c>
      <c r="L15" s="11">
        <f>'EJEC NO IMPRIMIR'!L15/'EJEC REGULAR'!$D$1</f>
        <v>1600800</v>
      </c>
      <c r="M15" s="11">
        <f>'EJEC NO IMPRIMIR'!M15/'EJEC REGULAR'!$D$1</f>
        <v>1500000</v>
      </c>
      <c r="N15" s="11">
        <f>'EJEC NO IMPRIMIR'!N15/'EJEC REGULAR'!$D$1</f>
        <v>830095</v>
      </c>
      <c r="O15" s="11">
        <f>'EJEC NO IMPRIMIR'!O15/'EJEC REGULAR'!$D$1</f>
        <v>11910000</v>
      </c>
      <c r="P15" s="11">
        <f>'EJEC NO IMPRIMIR'!P15/'EJEC REGULAR'!$D$1</f>
        <v>5380633</v>
      </c>
      <c r="Q15" s="11">
        <f>'EJEC NO IMPRIMIR'!Q15/'EJEC REGULAR'!$D$1</f>
        <v>50088277</v>
      </c>
      <c r="R15" s="11">
        <f>'EJEC NO IMPRIMIR'!R15/'EJEC REGULAR'!$D$1</f>
        <v>3450201</v>
      </c>
      <c r="S15" s="11">
        <f>'EJEC NO IMPRIMIR'!S15/'EJEC REGULAR'!$D$1</f>
        <v>465000</v>
      </c>
      <c r="T15" s="11">
        <f>'EJEC NO IMPRIMIR'!T15/'EJEC REGULAR'!$D$1</f>
        <v>3175142</v>
      </c>
      <c r="U15" s="11">
        <f>SUM(U16:U17)</f>
        <v>133860642</v>
      </c>
      <c r="V15" s="25"/>
      <c r="W15" s="5">
        <f t="shared" si="4"/>
        <v>130220500</v>
      </c>
      <c r="X15" s="25"/>
      <c r="Y15" s="25"/>
      <c r="Z15" s="25">
        <f t="shared" si="1"/>
        <v>130220500</v>
      </c>
      <c r="AA15" s="25"/>
      <c r="AB15" s="25"/>
      <c r="AD15" s="25">
        <f t="shared" si="2"/>
        <v>0</v>
      </c>
      <c r="AE15" s="25">
        <f t="shared" si="3"/>
        <v>130220500</v>
      </c>
      <c r="AF15" s="25"/>
    </row>
    <row r="16" spans="1:32" s="17" customFormat="1" ht="22.5" customHeight="1">
      <c r="A16" s="24"/>
      <c r="B16" s="22"/>
      <c r="D16" s="23" t="s">
        <v>3</v>
      </c>
      <c r="F16" s="11">
        <f>'EJEC NO IMPRIMIR'!F16/'EJEC REGULAR'!$D$1</f>
        <v>1725064</v>
      </c>
      <c r="G16" s="11">
        <f>'EJEC NO IMPRIMIR'!G16/'EJEC REGULAR'!$D$1</f>
        <v>776351</v>
      </c>
      <c r="H16" s="11">
        <f>'EJEC NO IMPRIMIR'!H16/'EJEC REGULAR'!$D$1</f>
        <v>1992000</v>
      </c>
      <c r="I16" s="11">
        <f>'EJEC NO IMPRIMIR'!I16/'EJEC REGULAR'!$D$1</f>
        <v>2300000</v>
      </c>
      <c r="J16" s="11">
        <f>'EJEC NO IMPRIMIR'!J16/'EJEC REGULAR'!$D$1</f>
        <v>4135000</v>
      </c>
      <c r="K16" s="11">
        <f>'EJEC NO IMPRIMIR'!K16/'EJEC REGULAR'!$D$1</f>
        <v>24532079</v>
      </c>
      <c r="L16" s="11">
        <f>'EJEC NO IMPRIMIR'!L16/'EJEC REGULAR'!$D$1</f>
        <v>1600800</v>
      </c>
      <c r="M16" s="11">
        <f>'EJEC NO IMPRIMIR'!M16/'EJEC REGULAR'!$D$1</f>
        <v>1500000</v>
      </c>
      <c r="N16" s="11">
        <f>'EJEC NO IMPRIMIR'!N16/'EJEC REGULAR'!$D$1</f>
        <v>830095</v>
      </c>
      <c r="O16" s="11">
        <f>'EJEC NO IMPRIMIR'!O16/'EJEC REGULAR'!$D$1</f>
        <v>1910000</v>
      </c>
      <c r="P16" s="11">
        <f>'EJEC NO IMPRIMIR'!P16/'EJEC REGULAR'!$D$1</f>
        <v>3558734</v>
      </c>
      <c r="Q16" s="11">
        <f>'EJEC NO IMPRIMIR'!Q16/'EJEC REGULAR'!$D$1</f>
        <v>3031277</v>
      </c>
      <c r="R16" s="11">
        <f>'EJEC NO IMPRIMIR'!R16/'EJEC REGULAR'!$D$1</f>
        <v>3403000</v>
      </c>
      <c r="S16" s="11">
        <f>'EJEC NO IMPRIMIR'!S16/'EJEC REGULAR'!$D$1</f>
        <v>444000</v>
      </c>
      <c r="T16" s="11">
        <f>'EJEC NO IMPRIMIR'!T16/'EJEC REGULAR'!$D$1</f>
        <v>2127000</v>
      </c>
      <c r="U16" s="11">
        <f aca="true" t="shared" si="5" ref="U16:U24">SUM(F16:T16)</f>
        <v>53865400</v>
      </c>
      <c r="V16" s="25"/>
      <c r="W16" s="5">
        <f t="shared" si="4"/>
        <v>51294400</v>
      </c>
      <c r="X16" s="25"/>
      <c r="Y16" s="25"/>
      <c r="Z16" s="25">
        <f t="shared" si="1"/>
        <v>51294400</v>
      </c>
      <c r="AA16" s="25"/>
      <c r="AB16" s="25"/>
      <c r="AC16" s="25">
        <v>122660085000</v>
      </c>
      <c r="AD16" s="25">
        <f t="shared" si="2"/>
        <v>122660085</v>
      </c>
      <c r="AE16" s="25">
        <f t="shared" si="3"/>
        <v>-71365685</v>
      </c>
      <c r="AF16" s="25"/>
    </row>
    <row r="17" spans="1:32" s="17" customFormat="1" ht="22.5" customHeight="1">
      <c r="A17" s="24"/>
      <c r="B17" s="22"/>
      <c r="D17" s="23" t="s">
        <v>48</v>
      </c>
      <c r="F17" s="11">
        <f>'EJEC NO IMPRIMIR'!F17/'EJEC REGULAR'!$D$1</f>
        <v>0</v>
      </c>
      <c r="G17" s="11">
        <f>'EJEC NO IMPRIMIR'!G17/'EJEC REGULAR'!$D$1</f>
        <v>0</v>
      </c>
      <c r="H17" s="11">
        <f>'EJEC NO IMPRIMIR'!H17/'EJEC REGULAR'!$D$1</f>
        <v>0</v>
      </c>
      <c r="I17" s="11">
        <f>'EJEC NO IMPRIMIR'!I17/'EJEC REGULAR'!$D$1</f>
        <v>0</v>
      </c>
      <c r="J17" s="11">
        <f>'EJEC NO IMPRIMIR'!J17/'EJEC REGULAR'!$D$1</f>
        <v>0</v>
      </c>
      <c r="K17" s="11">
        <f>'EJEC NO IMPRIMIR'!K17/'EJEC REGULAR'!$D$1</f>
        <v>20000000</v>
      </c>
      <c r="L17" s="11">
        <f>'EJEC NO IMPRIMIR'!L17/'EJEC REGULAR'!$D$1</f>
        <v>0</v>
      </c>
      <c r="M17" s="11">
        <f>'EJEC NO IMPRIMIR'!M17/'EJEC REGULAR'!$D$1</f>
        <v>0</v>
      </c>
      <c r="N17" s="11">
        <f>'EJEC NO IMPRIMIR'!N17/'EJEC REGULAR'!$D$1</f>
        <v>0</v>
      </c>
      <c r="O17" s="11">
        <f>'EJEC NO IMPRIMIR'!O17/'EJEC REGULAR'!$D$1</f>
        <v>10000000</v>
      </c>
      <c r="P17" s="11">
        <f>'EJEC NO IMPRIMIR'!P17/'EJEC REGULAR'!$D$1</f>
        <v>1821899</v>
      </c>
      <c r="Q17" s="11">
        <f>'EJEC NO IMPRIMIR'!Q17/'EJEC REGULAR'!$D$1</f>
        <v>47057000</v>
      </c>
      <c r="R17" s="11">
        <f>'EJEC NO IMPRIMIR'!R17/'EJEC REGULAR'!$D$1</f>
        <v>47201</v>
      </c>
      <c r="S17" s="11">
        <f>'EJEC NO IMPRIMIR'!S17/'EJEC REGULAR'!$D$1</f>
        <v>21000</v>
      </c>
      <c r="T17" s="11">
        <f>'EJEC NO IMPRIMIR'!T17/'EJEC REGULAR'!$D$1</f>
        <v>1048142</v>
      </c>
      <c r="U17" s="11">
        <f t="shared" si="5"/>
        <v>79995242</v>
      </c>
      <c r="V17" s="25"/>
      <c r="W17" s="5">
        <f t="shared" si="4"/>
        <v>78926100</v>
      </c>
      <c r="X17" s="25"/>
      <c r="Y17" s="25"/>
      <c r="Z17" s="25">
        <f t="shared" si="1"/>
        <v>78926100</v>
      </c>
      <c r="AA17" s="25"/>
      <c r="AB17" s="68"/>
      <c r="AC17" s="68">
        <v>809032850000</v>
      </c>
      <c r="AD17" s="68">
        <f t="shared" si="2"/>
        <v>809032850</v>
      </c>
      <c r="AE17" s="68">
        <f t="shared" si="3"/>
        <v>-730106750</v>
      </c>
      <c r="AF17" s="68"/>
    </row>
    <row r="18" spans="1:32" s="17" customFormat="1" ht="22.5" customHeight="1">
      <c r="A18" s="24"/>
      <c r="B18" s="22" t="s">
        <v>31</v>
      </c>
      <c r="D18" s="23" t="s">
        <v>46</v>
      </c>
      <c r="F18" s="11">
        <f>'EJEC NO IMPRIMIR'!F18/'EJEC REGULAR'!$D$1</f>
        <v>0</v>
      </c>
      <c r="G18" s="11">
        <f>'EJEC NO IMPRIMIR'!G18/'EJEC REGULAR'!$D$1</f>
        <v>0</v>
      </c>
      <c r="H18" s="11">
        <f>'EJEC NO IMPRIMIR'!H18/'EJEC REGULAR'!$D$1</f>
        <v>0</v>
      </c>
      <c r="I18" s="11">
        <f>'EJEC NO IMPRIMIR'!I18/'EJEC REGULAR'!$D$1</f>
        <v>0</v>
      </c>
      <c r="J18" s="11">
        <f>'EJEC NO IMPRIMIR'!J18/'EJEC REGULAR'!$D$1</f>
        <v>0</v>
      </c>
      <c r="K18" s="11">
        <f>'EJEC NO IMPRIMIR'!K18/'EJEC REGULAR'!$D$1</f>
        <v>0</v>
      </c>
      <c r="L18" s="11">
        <f>'EJEC NO IMPRIMIR'!L18/'EJEC REGULAR'!$D$1</f>
        <v>0</v>
      </c>
      <c r="M18" s="11">
        <f>'EJEC NO IMPRIMIR'!M18/'EJEC REGULAR'!$D$1</f>
        <v>0</v>
      </c>
      <c r="N18" s="11">
        <f>'EJEC NO IMPRIMIR'!N18/'EJEC REGULAR'!$D$1</f>
        <v>0</v>
      </c>
      <c r="O18" s="11">
        <f>'EJEC NO IMPRIMIR'!O18/'EJEC REGULAR'!$D$1</f>
        <v>0</v>
      </c>
      <c r="P18" s="11">
        <f>'EJEC NO IMPRIMIR'!P18/'EJEC REGULAR'!$D$1</f>
        <v>0</v>
      </c>
      <c r="Q18" s="11">
        <f>'EJEC NO IMPRIMIR'!Q18/'EJEC REGULAR'!$D$1</f>
        <v>0</v>
      </c>
      <c r="R18" s="11">
        <f>'EJEC NO IMPRIMIR'!R18/'EJEC REGULAR'!$D$1</f>
        <v>0</v>
      </c>
      <c r="S18" s="11">
        <f>'EJEC NO IMPRIMIR'!S18/'EJEC REGULAR'!$D$1</f>
        <v>0</v>
      </c>
      <c r="T18" s="11">
        <f>'EJEC NO IMPRIMIR'!T18/'EJEC REGULAR'!$D$1</f>
        <v>0</v>
      </c>
      <c r="U18" s="11">
        <f t="shared" si="5"/>
        <v>0</v>
      </c>
      <c r="V18" s="25"/>
      <c r="W18" s="5">
        <f t="shared" si="4"/>
        <v>0</v>
      </c>
      <c r="X18" s="25"/>
      <c r="Y18" s="25"/>
      <c r="Z18" s="25">
        <f t="shared" si="1"/>
        <v>0</v>
      </c>
      <c r="AA18" s="25"/>
      <c r="AB18" s="25"/>
      <c r="AC18" s="25">
        <v>321874632</v>
      </c>
      <c r="AD18" s="25">
        <f t="shared" si="2"/>
        <v>321874.632</v>
      </c>
      <c r="AE18" s="25">
        <f t="shared" si="3"/>
        <v>-321874.632</v>
      </c>
      <c r="AF18" s="25"/>
    </row>
    <row r="19" spans="1:32" s="17" customFormat="1" ht="22.5" customHeight="1">
      <c r="A19" s="24"/>
      <c r="B19" s="22" t="s">
        <v>4</v>
      </c>
      <c r="D19" s="23" t="s">
        <v>27</v>
      </c>
      <c r="F19" s="11">
        <f>'EJEC NO IMPRIMIR'!F19/'EJEC REGULAR'!$D$1</f>
        <v>0</v>
      </c>
      <c r="G19" s="11">
        <f>'EJEC NO IMPRIMIR'!G19/'EJEC REGULAR'!$D$1</f>
        <v>0</v>
      </c>
      <c r="H19" s="11">
        <f>'EJEC NO IMPRIMIR'!H19/'EJEC REGULAR'!$D$1</f>
        <v>0</v>
      </c>
      <c r="I19" s="11">
        <f>'EJEC NO IMPRIMIR'!I19/'EJEC REGULAR'!$D$1</f>
        <v>0</v>
      </c>
      <c r="J19" s="11">
        <f>'EJEC NO IMPRIMIR'!J19/'EJEC REGULAR'!$D$1</f>
        <v>0</v>
      </c>
      <c r="K19" s="11">
        <f>'EJEC NO IMPRIMIR'!K19/'EJEC REGULAR'!$D$1</f>
        <v>0</v>
      </c>
      <c r="L19" s="11">
        <f>'EJEC NO IMPRIMIR'!L19/'EJEC REGULAR'!$D$1</f>
        <v>0</v>
      </c>
      <c r="M19" s="11">
        <f>'EJEC NO IMPRIMIR'!M19/'EJEC REGULAR'!$D$1</f>
        <v>0</v>
      </c>
      <c r="N19" s="11">
        <f>'EJEC NO IMPRIMIR'!N19/'EJEC REGULAR'!$D$1</f>
        <v>0</v>
      </c>
      <c r="O19" s="11">
        <f>'EJEC NO IMPRIMIR'!O19/'EJEC REGULAR'!$D$1</f>
        <v>0</v>
      </c>
      <c r="P19" s="11">
        <f>'EJEC NO IMPRIMIR'!P19/'EJEC REGULAR'!$D$1</f>
        <v>0</v>
      </c>
      <c r="Q19" s="11">
        <f>'EJEC NO IMPRIMIR'!Q19/'EJEC REGULAR'!$D$1</f>
        <v>0</v>
      </c>
      <c r="R19" s="11">
        <f>'EJEC NO IMPRIMIR'!R19/'EJEC REGULAR'!$D$1</f>
        <v>0</v>
      </c>
      <c r="S19" s="11">
        <f>'EJEC NO IMPRIMIR'!S19/'EJEC REGULAR'!$D$1</f>
        <v>0</v>
      </c>
      <c r="T19" s="11">
        <f>'EJEC NO IMPRIMIR'!T19/'EJEC REGULAR'!$D$1</f>
        <v>0</v>
      </c>
      <c r="U19" s="11">
        <f t="shared" si="5"/>
        <v>0</v>
      </c>
      <c r="V19" s="25"/>
      <c r="W19" s="5">
        <f t="shared" si="4"/>
        <v>0</v>
      </c>
      <c r="X19" s="25"/>
      <c r="Y19" s="25"/>
      <c r="Z19" s="25">
        <f t="shared" si="1"/>
        <v>0</v>
      </c>
      <c r="AA19" s="25"/>
      <c r="AB19" s="25"/>
      <c r="AD19" s="25">
        <f t="shared" si="2"/>
        <v>0</v>
      </c>
      <c r="AE19" s="25">
        <f t="shared" si="3"/>
        <v>0</v>
      </c>
      <c r="AF19" s="25"/>
    </row>
    <row r="20" spans="1:32" s="17" customFormat="1" ht="22.5" customHeight="1">
      <c r="A20" s="24"/>
      <c r="B20" s="22" t="s">
        <v>71</v>
      </c>
      <c r="D20" s="23" t="s">
        <v>28</v>
      </c>
      <c r="F20" s="11">
        <f>'EJEC NO IMPRIMIR'!F20/'EJEC REGULAR'!$D$1</f>
        <v>0</v>
      </c>
      <c r="G20" s="11">
        <f>'EJEC NO IMPRIMIR'!G20/'EJEC REGULAR'!$D$1</f>
        <v>0</v>
      </c>
      <c r="H20" s="11">
        <f>'EJEC NO IMPRIMIR'!H20/'EJEC REGULAR'!$D$1</f>
        <v>0</v>
      </c>
      <c r="I20" s="11">
        <f>'EJEC NO IMPRIMIR'!I20/'EJEC REGULAR'!$D$1</f>
        <v>0</v>
      </c>
      <c r="J20" s="11">
        <f>'EJEC NO IMPRIMIR'!J20/'EJEC REGULAR'!$D$1</f>
        <v>0</v>
      </c>
      <c r="K20" s="11">
        <f>'EJEC NO IMPRIMIR'!K20/'EJEC REGULAR'!$D$1</f>
        <v>0</v>
      </c>
      <c r="L20" s="11">
        <f>'EJEC NO IMPRIMIR'!L20/'EJEC REGULAR'!$D$1</f>
        <v>0</v>
      </c>
      <c r="M20" s="11">
        <f>'EJEC NO IMPRIMIR'!M20/'EJEC REGULAR'!$D$1</f>
        <v>0</v>
      </c>
      <c r="N20" s="11">
        <f>'EJEC NO IMPRIMIR'!N20/'EJEC REGULAR'!$D$1</f>
        <v>0</v>
      </c>
      <c r="O20" s="11">
        <f>'EJEC NO IMPRIMIR'!O20/'EJEC REGULAR'!$D$1</f>
        <v>0</v>
      </c>
      <c r="P20" s="11">
        <f>'EJEC NO IMPRIMIR'!P20/'EJEC REGULAR'!$D$1</f>
        <v>0</v>
      </c>
      <c r="Q20" s="11">
        <f>'EJEC NO IMPRIMIR'!Q20/'EJEC REGULAR'!$D$1</f>
        <v>0</v>
      </c>
      <c r="R20" s="11">
        <f>'EJEC NO IMPRIMIR'!R20/'EJEC REGULAR'!$D$1</f>
        <v>0</v>
      </c>
      <c r="S20" s="11">
        <f>'EJEC NO IMPRIMIR'!S20/'EJEC REGULAR'!$D$1</f>
        <v>0</v>
      </c>
      <c r="T20" s="11">
        <f>'EJEC NO IMPRIMIR'!T20/'EJEC REGULAR'!$D$1</f>
        <v>0</v>
      </c>
      <c r="U20" s="11">
        <f t="shared" si="5"/>
        <v>0</v>
      </c>
      <c r="V20" s="25"/>
      <c r="W20" s="5">
        <f t="shared" si="4"/>
        <v>0</v>
      </c>
      <c r="X20" s="25"/>
      <c r="Y20" s="25"/>
      <c r="Z20" s="25">
        <f t="shared" si="1"/>
        <v>0</v>
      </c>
      <c r="AA20" s="25"/>
      <c r="AB20" s="25"/>
      <c r="AD20" s="25">
        <f t="shared" si="2"/>
        <v>0</v>
      </c>
      <c r="AE20" s="25">
        <f t="shared" si="3"/>
        <v>0</v>
      </c>
      <c r="AF20" s="25"/>
    </row>
    <row r="21" spans="1:32" s="17" customFormat="1" ht="22.5" customHeight="1">
      <c r="A21" s="24"/>
      <c r="B21" s="22" t="s">
        <v>72</v>
      </c>
      <c r="D21" s="23" t="s">
        <v>29</v>
      </c>
      <c r="F21" s="11">
        <f>'EJEC NO IMPRIMIR'!F21/'EJEC REGULAR'!$D$1</f>
        <v>249623.595</v>
      </c>
      <c r="G21" s="11">
        <f>'EJEC NO IMPRIMIR'!G21/'EJEC REGULAR'!$D$1</f>
        <v>82162.737</v>
      </c>
      <c r="H21" s="11">
        <f>'EJEC NO IMPRIMIR'!H21/'EJEC REGULAR'!$D$1</f>
        <v>250441.824</v>
      </c>
      <c r="I21" s="11">
        <f>'EJEC NO IMPRIMIR'!I21/'EJEC REGULAR'!$D$1</f>
        <v>255018.288</v>
      </c>
      <c r="J21" s="11">
        <f>'EJEC NO IMPRIMIR'!J21/'EJEC REGULAR'!$D$1</f>
        <v>394626.912</v>
      </c>
      <c r="K21" s="11">
        <f>'EJEC NO IMPRIMIR'!K21/'EJEC REGULAR'!$D$1</f>
        <v>4311573.279</v>
      </c>
      <c r="L21" s="11">
        <f>'EJEC NO IMPRIMIR'!L21/'EJEC REGULAR'!$D$1</f>
        <v>217681.132</v>
      </c>
      <c r="M21" s="11">
        <f>'EJEC NO IMPRIMIR'!M21/'EJEC REGULAR'!$D$1</f>
        <v>209423.972</v>
      </c>
      <c r="N21" s="11">
        <f>'EJEC NO IMPRIMIR'!N21/'EJEC REGULAR'!$D$1</f>
        <v>98087.16</v>
      </c>
      <c r="O21" s="11">
        <f>'EJEC NO IMPRIMIR'!O21/'EJEC REGULAR'!$D$1</f>
        <v>52954.778</v>
      </c>
      <c r="P21" s="11">
        <f>'EJEC NO IMPRIMIR'!P21/'EJEC REGULAR'!$D$1</f>
        <v>532283.484</v>
      </c>
      <c r="Q21" s="11">
        <f>'EJEC NO IMPRIMIR'!Q21/'EJEC REGULAR'!$D$1</f>
        <v>109805.596</v>
      </c>
      <c r="R21" s="11">
        <f>'EJEC NO IMPRIMIR'!R21/'EJEC REGULAR'!$D$1</f>
        <v>380008.026</v>
      </c>
      <c r="S21" s="11">
        <f>'EJEC NO IMPRIMIR'!S21/'EJEC REGULAR'!$D$1</f>
        <v>25427</v>
      </c>
      <c r="T21" s="11">
        <f>'EJEC NO IMPRIMIR'!T21/'EJEC REGULAR'!$D$1</f>
        <v>0</v>
      </c>
      <c r="U21" s="11">
        <f t="shared" si="5"/>
        <v>7169117.783</v>
      </c>
      <c r="V21" s="25"/>
      <c r="W21" s="5">
        <f t="shared" si="4"/>
        <v>7143690.783</v>
      </c>
      <c r="X21" s="25"/>
      <c r="Y21" s="60" t="e">
        <f>+#REF!</f>
        <v>#REF!</v>
      </c>
      <c r="Z21" s="25" t="e">
        <f t="shared" si="1"/>
        <v>#REF!</v>
      </c>
      <c r="AA21" s="25"/>
      <c r="AB21" s="25"/>
      <c r="AC21" s="25">
        <v>4590792528</v>
      </c>
      <c r="AD21" s="25">
        <f t="shared" si="2"/>
        <v>4590792.528</v>
      </c>
      <c r="AE21" s="25" t="e">
        <f t="shared" si="3"/>
        <v>#REF!</v>
      </c>
      <c r="AF21" s="25"/>
    </row>
    <row r="22" spans="1:32" s="17" customFormat="1" ht="22.5" customHeight="1">
      <c r="A22" s="24"/>
      <c r="B22" s="22" t="s">
        <v>73</v>
      </c>
      <c r="D22" s="23" t="s">
        <v>51</v>
      </c>
      <c r="F22" s="11">
        <f>'EJEC NO IMPRIMIR'!F22/'EJEC REGULAR'!$D$1</f>
        <v>0</v>
      </c>
      <c r="G22" s="11">
        <f>'EJEC NO IMPRIMIR'!G22/'EJEC REGULAR'!$D$1</f>
        <v>0</v>
      </c>
      <c r="H22" s="11">
        <f>'EJEC NO IMPRIMIR'!H22/'EJEC REGULAR'!$D$1</f>
        <v>0</v>
      </c>
      <c r="I22" s="11">
        <f>'EJEC NO IMPRIMIR'!I22/'EJEC REGULAR'!$D$1</f>
        <v>0</v>
      </c>
      <c r="J22" s="11">
        <f>'EJEC NO IMPRIMIR'!J22/'EJEC REGULAR'!$D$1</f>
        <v>0</v>
      </c>
      <c r="K22" s="11">
        <f>'EJEC NO IMPRIMIR'!K22/'EJEC REGULAR'!$D$1</f>
        <v>0</v>
      </c>
      <c r="L22" s="11">
        <f>'EJEC NO IMPRIMIR'!L22/'EJEC REGULAR'!$D$1</f>
        <v>0</v>
      </c>
      <c r="M22" s="11">
        <f>'EJEC NO IMPRIMIR'!M22/'EJEC REGULAR'!$D$1</f>
        <v>0</v>
      </c>
      <c r="N22" s="11">
        <f>'EJEC NO IMPRIMIR'!N22/'EJEC REGULAR'!$D$1</f>
        <v>0</v>
      </c>
      <c r="O22" s="11">
        <f>'EJEC NO IMPRIMIR'!O22/'EJEC REGULAR'!$D$1</f>
        <v>0</v>
      </c>
      <c r="P22" s="11">
        <f>'EJEC NO IMPRIMIR'!P22/'EJEC REGULAR'!$D$1</f>
        <v>0</v>
      </c>
      <c r="Q22" s="11">
        <f>'EJEC NO IMPRIMIR'!Q22/'EJEC REGULAR'!$D$1</f>
        <v>81169837.5</v>
      </c>
      <c r="R22" s="11">
        <f>'EJEC NO IMPRIMIR'!R22/'EJEC REGULAR'!$D$1</f>
        <v>0</v>
      </c>
      <c r="S22" s="11">
        <f>'EJEC NO IMPRIMIR'!S22/'EJEC REGULAR'!$D$1</f>
        <v>0</v>
      </c>
      <c r="T22" s="11">
        <f>'EJEC NO IMPRIMIR'!T22/'EJEC REGULAR'!$D$1</f>
        <v>0</v>
      </c>
      <c r="U22" s="11">
        <f t="shared" si="5"/>
        <v>81169837.5</v>
      </c>
      <c r="V22" s="25"/>
      <c r="W22" s="5">
        <f t="shared" si="4"/>
        <v>81169837.5</v>
      </c>
      <c r="X22" s="25"/>
      <c r="Y22" s="60" t="e">
        <f>+#REF!</f>
        <v>#REF!</v>
      </c>
      <c r="Z22" s="25" t="e">
        <f t="shared" si="1"/>
        <v>#REF!</v>
      </c>
      <c r="AA22" s="25"/>
      <c r="AB22" s="25"/>
      <c r="AC22" s="25">
        <v>370760546774</v>
      </c>
      <c r="AD22" s="25">
        <f t="shared" si="2"/>
        <v>370760546.774</v>
      </c>
      <c r="AE22" s="25" t="e">
        <f t="shared" si="3"/>
        <v>#REF!</v>
      </c>
      <c r="AF22" s="25"/>
    </row>
    <row r="23" spans="1:32" s="17" customFormat="1" ht="22.5" customHeight="1">
      <c r="A23" s="24"/>
      <c r="B23" s="22">
        <v>14</v>
      </c>
      <c r="D23" s="23" t="s">
        <v>95</v>
      </c>
      <c r="F23" s="11">
        <f>'EJEC NO IMPRIMIR'!F23/'EJEC REGULAR'!$D$1</f>
        <v>0</v>
      </c>
      <c r="G23" s="11">
        <f>'EJEC NO IMPRIMIR'!G23/'EJEC REGULAR'!$D$1</f>
        <v>0</v>
      </c>
      <c r="H23" s="11">
        <f>'EJEC NO IMPRIMIR'!H23/'EJEC REGULAR'!$D$1</f>
        <v>0</v>
      </c>
      <c r="I23" s="11">
        <f>'EJEC NO IMPRIMIR'!I23/'EJEC REGULAR'!$D$1</f>
        <v>0</v>
      </c>
      <c r="J23" s="11">
        <f>'EJEC NO IMPRIMIR'!J23/'EJEC REGULAR'!$D$1</f>
        <v>0</v>
      </c>
      <c r="K23" s="11">
        <f>'EJEC NO IMPRIMIR'!K23/'EJEC REGULAR'!$D$1</f>
        <v>0</v>
      </c>
      <c r="L23" s="11">
        <f>'EJEC NO IMPRIMIR'!L23/'EJEC REGULAR'!$D$1</f>
        <v>0</v>
      </c>
      <c r="M23" s="11">
        <f>'EJEC NO IMPRIMIR'!M23/'EJEC REGULAR'!$D$1</f>
        <v>0</v>
      </c>
      <c r="N23" s="11">
        <f>'EJEC NO IMPRIMIR'!N23/'EJEC REGULAR'!$D$1</f>
        <v>0</v>
      </c>
      <c r="O23" s="11">
        <f>'EJEC NO IMPRIMIR'!O23/'EJEC REGULAR'!$D$1</f>
        <v>0</v>
      </c>
      <c r="P23" s="11">
        <f>'EJEC NO IMPRIMIR'!P23/'EJEC REGULAR'!$D$1</f>
        <v>0</v>
      </c>
      <c r="Q23" s="11">
        <f>'EJEC NO IMPRIMIR'!Q23/'EJEC REGULAR'!$D$1</f>
        <v>0</v>
      </c>
      <c r="R23" s="11">
        <f>'EJEC NO IMPRIMIR'!R23/'EJEC REGULAR'!$D$1</f>
        <v>0</v>
      </c>
      <c r="S23" s="11">
        <f>'EJEC NO IMPRIMIR'!S23/'EJEC REGULAR'!$D$1</f>
        <v>0</v>
      </c>
      <c r="T23" s="11">
        <f>'EJEC NO IMPRIMIR'!T23/'EJEC REGULAR'!$D$1</f>
        <v>0</v>
      </c>
      <c r="U23" s="11">
        <f t="shared" si="5"/>
        <v>0</v>
      </c>
      <c r="V23" s="25"/>
      <c r="W23" s="5">
        <f t="shared" si="4"/>
        <v>0</v>
      </c>
      <c r="X23" s="25"/>
      <c r="Y23" s="25"/>
      <c r="Z23" s="25">
        <f t="shared" si="1"/>
        <v>0</v>
      </c>
      <c r="AA23" s="25"/>
      <c r="AB23" s="25"/>
      <c r="AD23" s="25">
        <f t="shared" si="2"/>
        <v>0</v>
      </c>
      <c r="AE23" s="25">
        <f t="shared" si="3"/>
        <v>0</v>
      </c>
      <c r="AF23" s="25"/>
    </row>
    <row r="24" spans="1:32" s="17" customFormat="1" ht="22.5" customHeight="1">
      <c r="A24" s="24"/>
      <c r="B24" s="22" t="s">
        <v>74</v>
      </c>
      <c r="D24" s="23" t="s">
        <v>5</v>
      </c>
      <c r="F24" s="11">
        <f>'EJEC NO IMPRIMIR'!F24/'EJEC REGULAR'!$D$1</f>
        <v>292926.238</v>
      </c>
      <c r="G24" s="11">
        <f>'EJEC NO IMPRIMIR'!G24/'EJEC REGULAR'!$D$1</f>
        <v>67167.966</v>
      </c>
      <c r="H24" s="11">
        <f>'EJEC NO IMPRIMIR'!H24/'EJEC REGULAR'!$D$1</f>
        <v>46142.266</v>
      </c>
      <c r="I24" s="11">
        <f>'EJEC NO IMPRIMIR'!I24/'EJEC REGULAR'!$D$1</f>
        <v>2118306.517</v>
      </c>
      <c r="J24" s="11">
        <f>'EJEC NO IMPRIMIR'!J24/'EJEC REGULAR'!$D$1</f>
        <v>26228797.902</v>
      </c>
      <c r="K24" s="11">
        <f>'EJEC NO IMPRIMIR'!K24/'EJEC REGULAR'!$D$1</f>
        <v>26729193.979</v>
      </c>
      <c r="L24" s="11">
        <f>'EJEC NO IMPRIMIR'!L24/'EJEC REGULAR'!$D$1</f>
        <v>4610370.611</v>
      </c>
      <c r="M24" s="11">
        <f>'EJEC NO IMPRIMIR'!M24/'EJEC REGULAR'!$D$1</f>
        <v>3538406.103</v>
      </c>
      <c r="N24" s="11">
        <f>'EJEC NO IMPRIMIR'!N24/'EJEC REGULAR'!$D$1</f>
        <v>11981.448</v>
      </c>
      <c r="O24" s="11">
        <f>'EJEC NO IMPRIMIR'!O24/'EJEC REGULAR'!$D$1</f>
        <v>7582032.974</v>
      </c>
      <c r="P24" s="11">
        <f>'EJEC NO IMPRIMIR'!P24/'EJEC REGULAR'!$D$1</f>
        <v>1320141.548</v>
      </c>
      <c r="Q24" s="11">
        <f>'EJEC NO IMPRIMIR'!Q24/'EJEC REGULAR'!$D$1</f>
        <v>65261752.634</v>
      </c>
      <c r="R24" s="11">
        <f>'EJEC NO IMPRIMIR'!R24/'EJEC REGULAR'!$D$1</f>
        <v>914240.81</v>
      </c>
      <c r="S24" s="11">
        <f>'EJEC NO IMPRIMIR'!S24/'EJEC REGULAR'!$D$1</f>
        <v>130289</v>
      </c>
      <c r="T24" s="11">
        <f>'EJEC NO IMPRIMIR'!T24/'EJEC REGULAR'!$D$1</f>
        <v>0</v>
      </c>
      <c r="U24" s="11">
        <f t="shared" si="5"/>
        <v>138851749.996</v>
      </c>
      <c r="V24" s="25"/>
      <c r="W24" s="5">
        <f t="shared" si="4"/>
        <v>138721460.996</v>
      </c>
      <c r="X24" s="25"/>
      <c r="Y24" s="60" t="e">
        <f>+#REF!</f>
        <v>#REF!</v>
      </c>
      <c r="Z24" s="25" t="e">
        <f t="shared" si="1"/>
        <v>#REF!</v>
      </c>
      <c r="AA24" s="25"/>
      <c r="AB24" s="25"/>
      <c r="AC24" s="25">
        <v>30008336678</v>
      </c>
      <c r="AD24" s="25">
        <f t="shared" si="2"/>
        <v>30008336.678</v>
      </c>
      <c r="AE24" s="25" t="e">
        <f t="shared" si="3"/>
        <v>#REF!</v>
      </c>
      <c r="AF24" s="25"/>
    </row>
    <row r="25" spans="1:35" s="49" customFormat="1" ht="24.75" customHeight="1">
      <c r="A25" s="41"/>
      <c r="B25" s="50"/>
      <c r="C25" s="43"/>
      <c r="D25" s="44" t="s">
        <v>6</v>
      </c>
      <c r="E25" s="45"/>
      <c r="F25" s="46">
        <f>SUM(F26,F27,F28,F29,F30,F31,F32,F41,F42,F46,F47,F48,F49)</f>
        <v>1706592.933</v>
      </c>
      <c r="G25" s="46">
        <f aca="true" t="shared" si="6" ref="G25:Y25">SUM(G26,G27,G28,G29,G30,G31,G32,G41,G42,G46,G47,G48,G49)</f>
        <v>886830.927</v>
      </c>
      <c r="H25" s="46">
        <f t="shared" si="6"/>
        <v>2509512.8700000006</v>
      </c>
      <c r="I25" s="46">
        <f t="shared" si="6"/>
        <v>5206672.444</v>
      </c>
      <c r="J25" s="46">
        <f t="shared" si="6"/>
        <v>38531992.751</v>
      </c>
      <c r="K25" s="46">
        <f t="shared" si="6"/>
        <v>279115389.573</v>
      </c>
      <c r="L25" s="46">
        <f t="shared" si="6"/>
        <v>20680470.323</v>
      </c>
      <c r="M25" s="46">
        <f t="shared" si="6"/>
        <v>9871002.715</v>
      </c>
      <c r="N25" s="46">
        <f t="shared" si="6"/>
        <v>1329913.2069999997</v>
      </c>
      <c r="O25" s="46">
        <f t="shared" si="6"/>
        <v>20737894.722</v>
      </c>
      <c r="P25" s="46">
        <f t="shared" si="6"/>
        <v>6015417.253</v>
      </c>
      <c r="Q25" s="46">
        <f t="shared" si="6"/>
        <v>188778837.63900003</v>
      </c>
      <c r="R25" s="46">
        <f t="shared" si="6"/>
        <v>4709780.851999999</v>
      </c>
      <c r="S25" s="46">
        <f t="shared" si="6"/>
        <v>644515</v>
      </c>
      <c r="T25" s="46">
        <f t="shared" si="6"/>
        <v>3473603</v>
      </c>
      <c r="U25" s="46">
        <f>SUM(U26,U27,U28,U29,U30,U31,U32,U41,U42,U46,U47,U48,U49)</f>
        <v>584198426.2090001</v>
      </c>
      <c r="V25" s="48"/>
      <c r="W25" s="46">
        <f t="shared" si="6"/>
        <v>580080308.2090001</v>
      </c>
      <c r="X25" s="48"/>
      <c r="Y25" s="46" t="e">
        <f t="shared" si="6"/>
        <v>#REF!</v>
      </c>
      <c r="Z25" s="25" t="e">
        <f t="shared" si="1"/>
        <v>#REF!</v>
      </c>
      <c r="AA25" s="48"/>
      <c r="AB25" s="48"/>
      <c r="AC25" s="25"/>
      <c r="AD25" s="48"/>
      <c r="AE25" s="48"/>
      <c r="AF25" s="48"/>
      <c r="AI25" s="46" t="e">
        <f>+U25+#REF!</f>
        <v>#REF!</v>
      </c>
    </row>
    <row r="26" spans="1:32" s="17" customFormat="1" ht="22.5" customHeight="1">
      <c r="A26" s="24"/>
      <c r="B26" s="22" t="s">
        <v>7</v>
      </c>
      <c r="D26" s="23" t="s">
        <v>8</v>
      </c>
      <c r="F26" s="12">
        <f>'EJEC NO IMPRIMIR'!F26/'EJEC REGULAR'!$D$1</f>
        <v>1416942.624</v>
      </c>
      <c r="G26" s="12">
        <f>'EJEC NO IMPRIMIR'!G26/'EJEC REGULAR'!$D$1</f>
        <v>735665.8</v>
      </c>
      <c r="H26" s="12">
        <f>'EJEC NO IMPRIMIR'!H26/'EJEC REGULAR'!$D$1</f>
        <v>2137114.423</v>
      </c>
      <c r="I26" s="12">
        <f>'EJEC NO IMPRIMIR'!I26/'EJEC REGULAR'!$D$1</f>
        <v>2840455.623</v>
      </c>
      <c r="J26" s="12">
        <f>'EJEC NO IMPRIMIR'!J26/'EJEC REGULAR'!$D$1</f>
        <v>4155949.099</v>
      </c>
      <c r="K26" s="12">
        <f>'EJEC NO IMPRIMIR'!K26/'EJEC REGULAR'!$D$1</f>
        <v>27461746.202</v>
      </c>
      <c r="L26" s="12">
        <f>'EJEC NO IMPRIMIR'!L26/'EJEC REGULAR'!$D$1</f>
        <v>2061226.641</v>
      </c>
      <c r="M26" s="12">
        <f>'EJEC NO IMPRIMIR'!M26/'EJEC REGULAR'!$D$1</f>
        <v>1574504.019</v>
      </c>
      <c r="N26" s="12">
        <f>'EJEC NO IMPRIMIR'!N26/'EJEC REGULAR'!$D$1</f>
        <v>1232678.15</v>
      </c>
      <c r="O26" s="12">
        <f>'EJEC NO IMPRIMIR'!O26/'EJEC REGULAR'!$D$1</f>
        <v>1606556.035</v>
      </c>
      <c r="P26" s="12">
        <f>'EJEC NO IMPRIMIR'!P26/'EJEC REGULAR'!$D$1</f>
        <v>4021308.459</v>
      </c>
      <c r="Q26" s="12">
        <f>'EJEC NO IMPRIMIR'!Q26/'EJEC REGULAR'!$D$1</f>
        <v>3091828.483</v>
      </c>
      <c r="R26" s="12">
        <f>'EJEC NO IMPRIMIR'!R26/'EJEC REGULAR'!$D$1</f>
        <v>3655738.363</v>
      </c>
      <c r="S26" s="12">
        <f>'EJEC NO IMPRIMIR'!S26/'EJEC REGULAR'!$D$1</f>
        <v>452086</v>
      </c>
      <c r="T26" s="12">
        <f>'EJEC NO IMPRIMIR'!T26/'EJEC REGULAR'!$D$1</f>
        <v>2222739</v>
      </c>
      <c r="U26" s="11">
        <f>SUM(F26:T26)</f>
        <v>58666538.921</v>
      </c>
      <c r="V26" s="25"/>
      <c r="W26" s="5">
        <f t="shared" si="4"/>
        <v>55991713.921</v>
      </c>
      <c r="X26" s="25"/>
      <c r="Y26" s="60" t="e">
        <f>+#REF!</f>
        <v>#REF!</v>
      </c>
      <c r="Z26" s="25" t="e">
        <f t="shared" si="1"/>
        <v>#REF!</v>
      </c>
      <c r="AA26" s="25"/>
      <c r="AB26" s="25"/>
      <c r="AC26" s="25">
        <v>123974792808</v>
      </c>
      <c r="AD26" s="25">
        <f t="shared" si="2"/>
        <v>123974792.808</v>
      </c>
      <c r="AE26" s="25" t="e">
        <f>+Z26-AD26</f>
        <v>#REF!</v>
      </c>
      <c r="AF26" s="25"/>
    </row>
    <row r="27" spans="1:32" s="17" customFormat="1" ht="22.5" customHeight="1">
      <c r="A27" s="24"/>
      <c r="B27" s="22" t="s">
        <v>9</v>
      </c>
      <c r="D27" s="23" t="s">
        <v>10</v>
      </c>
      <c r="F27" s="11">
        <f>'EJEC NO IMPRIMIR'!F27/'EJEC REGULAR'!$D$1</f>
        <v>27194.034</v>
      </c>
      <c r="G27" s="11">
        <f>'EJEC NO IMPRIMIR'!G27/'EJEC REGULAR'!$D$1</f>
        <v>29555.939</v>
      </c>
      <c r="H27" s="11">
        <f>'EJEC NO IMPRIMIR'!H27/'EJEC REGULAR'!$D$1</f>
        <v>68987.91</v>
      </c>
      <c r="I27" s="11">
        <f>'EJEC NO IMPRIMIR'!I27/'EJEC REGULAR'!$D$1</f>
        <v>97712.87</v>
      </c>
      <c r="J27" s="11">
        <f>'EJEC NO IMPRIMIR'!J27/'EJEC REGULAR'!$D$1</f>
        <v>238180.855</v>
      </c>
      <c r="K27" s="11">
        <f>'EJEC NO IMPRIMIR'!K27/'EJEC REGULAR'!$D$1</f>
        <v>1629439.577</v>
      </c>
      <c r="L27" s="11">
        <f>'EJEC NO IMPRIMIR'!L27/'EJEC REGULAR'!$D$1</f>
        <v>88888.421</v>
      </c>
      <c r="M27" s="11">
        <f>'EJEC NO IMPRIMIR'!M27/'EJEC REGULAR'!$D$1</f>
        <v>44691.116</v>
      </c>
      <c r="N27" s="11">
        <f>'EJEC NO IMPRIMIR'!N27/'EJEC REGULAR'!$D$1</f>
        <v>28416.586</v>
      </c>
      <c r="O27" s="11">
        <f>'EJEC NO IMPRIMIR'!O27/'EJEC REGULAR'!$D$1</f>
        <v>254184.86</v>
      </c>
      <c r="P27" s="11">
        <f>'EJEC NO IMPRIMIR'!P27/'EJEC REGULAR'!$D$1</f>
        <v>819303.039</v>
      </c>
      <c r="Q27" s="11">
        <f>'EJEC NO IMPRIMIR'!Q27/'EJEC REGULAR'!$D$1</f>
        <v>211431.509</v>
      </c>
      <c r="R27" s="11">
        <f>'EJEC NO IMPRIMIR'!R27/'EJEC REGULAR'!$D$1</f>
        <v>225540.218</v>
      </c>
      <c r="S27" s="11">
        <f>'EJEC NO IMPRIMIR'!S27/'EJEC REGULAR'!$D$1</f>
        <v>27459</v>
      </c>
      <c r="T27" s="11">
        <f>'EJEC NO IMPRIMIR'!T27/'EJEC REGULAR'!$D$1</f>
        <v>290742</v>
      </c>
      <c r="U27" s="11">
        <f>SUM(F27:T27)</f>
        <v>4081727.934</v>
      </c>
      <c r="V27" s="25"/>
      <c r="W27" s="5">
        <f t="shared" si="4"/>
        <v>3763526.934</v>
      </c>
      <c r="X27" s="25"/>
      <c r="Y27" s="60" t="e">
        <f>+#REF!</f>
        <v>#REF!</v>
      </c>
      <c r="Z27" s="25" t="e">
        <f t="shared" si="1"/>
        <v>#REF!</v>
      </c>
      <c r="AA27" s="25"/>
      <c r="AB27" s="25"/>
      <c r="AC27" s="25">
        <v>8478333006</v>
      </c>
      <c r="AD27" s="25">
        <f t="shared" si="2"/>
        <v>8478333.006</v>
      </c>
      <c r="AE27" s="25" t="e">
        <f aca="true" t="shared" si="7" ref="AE27:AE48">+Z27-AD27</f>
        <v>#REF!</v>
      </c>
      <c r="AF27" s="25"/>
    </row>
    <row r="28" spans="1:32" s="17" customFormat="1" ht="22.5" customHeight="1">
      <c r="A28" s="24"/>
      <c r="B28" s="22" t="s">
        <v>11</v>
      </c>
      <c r="D28" s="23" t="s">
        <v>52</v>
      </c>
      <c r="F28" s="11">
        <f>'EJEC NO IMPRIMIR'!F28/'EJEC REGULAR'!$D$1</f>
        <v>125227.695</v>
      </c>
      <c r="G28" s="11">
        <f>'EJEC NO IMPRIMIR'!G28/'EJEC REGULAR'!$D$1</f>
        <v>17560.96</v>
      </c>
      <c r="H28" s="11">
        <f>'EJEC NO IMPRIMIR'!H28/'EJEC REGULAR'!$D$1</f>
        <v>212413.399</v>
      </c>
      <c r="I28" s="11">
        <f>'EJEC NO IMPRIMIR'!I28/'EJEC REGULAR'!$D$1</f>
        <v>121204.634</v>
      </c>
      <c r="J28" s="11">
        <f>'EJEC NO IMPRIMIR'!J28/'EJEC REGULAR'!$D$1</f>
        <v>88209.895</v>
      </c>
      <c r="K28" s="11">
        <f>'EJEC NO IMPRIMIR'!K28/'EJEC REGULAR'!$D$1</f>
        <v>1190064.461</v>
      </c>
      <c r="L28" s="11">
        <f>'EJEC NO IMPRIMIR'!L28/'EJEC REGULAR'!$D$1</f>
        <v>20508.741</v>
      </c>
      <c r="M28" s="11">
        <f>'EJEC NO IMPRIMIR'!M28/'EJEC REGULAR'!$D$1</f>
        <v>50572.583</v>
      </c>
      <c r="N28" s="11">
        <f>'EJEC NO IMPRIMIR'!N28/'EJEC REGULAR'!$D$1</f>
        <v>29374.818</v>
      </c>
      <c r="O28" s="11">
        <f>'EJEC NO IMPRIMIR'!O28/'EJEC REGULAR'!$D$1</f>
        <v>12974.621</v>
      </c>
      <c r="P28" s="11">
        <f>'EJEC NO IMPRIMIR'!P28/'EJEC REGULAR'!$D$1</f>
        <v>368769.27</v>
      </c>
      <c r="Q28" s="11">
        <f>'EJEC NO IMPRIMIR'!Q28/'EJEC REGULAR'!$D$1</f>
        <v>18296.666</v>
      </c>
      <c r="R28" s="11">
        <f>'EJEC NO IMPRIMIR'!R28/'EJEC REGULAR'!$D$1</f>
        <v>46250.124</v>
      </c>
      <c r="S28" s="11">
        <f>'EJEC NO IMPRIMIR'!S28/'EJEC REGULAR'!$D$1</f>
        <v>0</v>
      </c>
      <c r="T28" s="11">
        <f>'EJEC NO IMPRIMIR'!T28/'EJEC REGULAR'!$D$1</f>
        <v>0</v>
      </c>
      <c r="U28" s="11">
        <f>SUM(F28:T28)</f>
        <v>2301427.8669999996</v>
      </c>
      <c r="V28" s="25"/>
      <c r="W28" s="5">
        <f t="shared" si="4"/>
        <v>2301427.8669999996</v>
      </c>
      <c r="X28" s="25"/>
      <c r="Y28" s="25"/>
      <c r="Z28" s="25">
        <f t="shared" si="1"/>
        <v>2301427.8669999996</v>
      </c>
      <c r="AA28" s="25"/>
      <c r="AB28" s="25"/>
      <c r="AC28" s="25">
        <v>2901888644</v>
      </c>
      <c r="AD28" s="25">
        <f t="shared" si="2"/>
        <v>2901888.644</v>
      </c>
      <c r="AE28" s="25">
        <f t="shared" si="7"/>
        <v>-600460.7770000002</v>
      </c>
      <c r="AF28" s="25"/>
    </row>
    <row r="29" spans="1:32" s="17" customFormat="1" ht="22.5" customHeight="1">
      <c r="A29" s="24"/>
      <c r="B29" s="22" t="s">
        <v>12</v>
      </c>
      <c r="D29" s="23" t="s">
        <v>14</v>
      </c>
      <c r="F29" s="11">
        <f>'EJEC NO IMPRIMIR'!F29/'EJEC REGULAR'!$D$1</f>
        <v>75129.96</v>
      </c>
      <c r="G29" s="11">
        <f>'EJEC NO IMPRIMIR'!G29/'EJEC REGULAR'!$D$1</f>
        <v>0</v>
      </c>
      <c r="H29" s="11">
        <f>'EJEC NO IMPRIMIR'!H29/'EJEC REGULAR'!$D$1</f>
        <v>0</v>
      </c>
      <c r="I29" s="11">
        <f>'EJEC NO IMPRIMIR'!I29/'EJEC REGULAR'!$D$1</f>
        <v>0</v>
      </c>
      <c r="J29" s="11">
        <f>'EJEC NO IMPRIMIR'!J29/'EJEC REGULAR'!$D$1</f>
        <v>0</v>
      </c>
      <c r="K29" s="11">
        <f>'EJEC NO IMPRIMIR'!K29/'EJEC REGULAR'!$D$1</f>
        <v>0</v>
      </c>
      <c r="L29" s="11">
        <f>'EJEC NO IMPRIMIR'!L29/'EJEC REGULAR'!$D$1</f>
        <v>0</v>
      </c>
      <c r="M29" s="11">
        <f>'EJEC NO IMPRIMIR'!M29/'EJEC REGULAR'!$D$1</f>
        <v>0</v>
      </c>
      <c r="N29" s="11">
        <f>'EJEC NO IMPRIMIR'!N29/'EJEC REGULAR'!$D$1</f>
        <v>0</v>
      </c>
      <c r="O29" s="11">
        <f>'EJEC NO IMPRIMIR'!O29/'EJEC REGULAR'!$D$1</f>
        <v>0</v>
      </c>
      <c r="P29" s="11">
        <f>'EJEC NO IMPRIMIR'!P29/'EJEC REGULAR'!$D$1</f>
        <v>0</v>
      </c>
      <c r="Q29" s="11">
        <f>'EJEC NO IMPRIMIR'!Q29/'EJEC REGULAR'!$D$1</f>
        <v>96803.755</v>
      </c>
      <c r="R29" s="11">
        <f>'EJEC NO IMPRIMIR'!R29/'EJEC REGULAR'!$D$1</f>
        <v>0</v>
      </c>
      <c r="S29" s="11">
        <f>'EJEC NO IMPRIMIR'!S29/'EJEC REGULAR'!$D$1</f>
        <v>0</v>
      </c>
      <c r="T29" s="11">
        <f>'EJEC NO IMPRIMIR'!T29/'EJEC REGULAR'!$D$1</f>
        <v>0</v>
      </c>
      <c r="U29" s="11">
        <f>SUM(F29:T29)</f>
        <v>171933.71500000003</v>
      </c>
      <c r="V29" s="25"/>
      <c r="W29" s="5">
        <f t="shared" si="4"/>
        <v>171933.71500000003</v>
      </c>
      <c r="X29" s="25"/>
      <c r="Y29" s="25"/>
      <c r="Z29" s="25">
        <f t="shared" si="1"/>
        <v>171933.71500000003</v>
      </c>
      <c r="AA29" s="25"/>
      <c r="AB29" s="25"/>
      <c r="AC29" s="25">
        <v>536526757</v>
      </c>
      <c r="AD29" s="25">
        <f t="shared" si="2"/>
        <v>536526.757</v>
      </c>
      <c r="AE29" s="25">
        <f t="shared" si="7"/>
        <v>-364593.04199999996</v>
      </c>
      <c r="AF29" s="25"/>
    </row>
    <row r="30" spans="1:32" s="17" customFormat="1" ht="22.5" customHeight="1">
      <c r="A30" s="24"/>
      <c r="B30" s="22" t="s">
        <v>13</v>
      </c>
      <c r="D30" s="23" t="s">
        <v>30</v>
      </c>
      <c r="F30" s="11">
        <f>'EJEC NO IMPRIMIR'!F30/'EJEC REGULAR'!$D$1</f>
        <v>0</v>
      </c>
      <c r="G30" s="11">
        <f>'EJEC NO IMPRIMIR'!G30/'EJEC REGULAR'!$D$1</f>
        <v>0</v>
      </c>
      <c r="H30" s="11">
        <f>'EJEC NO IMPRIMIR'!H30/'EJEC REGULAR'!$D$1</f>
        <v>0</v>
      </c>
      <c r="I30" s="11">
        <f>'EJEC NO IMPRIMIR'!I30/'EJEC REGULAR'!$D$1</f>
        <v>0</v>
      </c>
      <c r="J30" s="11">
        <f>'EJEC NO IMPRIMIR'!J30/'EJEC REGULAR'!$D$1</f>
        <v>0</v>
      </c>
      <c r="K30" s="11">
        <f>'EJEC NO IMPRIMIR'!K30/'EJEC REGULAR'!$D$1</f>
        <v>0</v>
      </c>
      <c r="L30" s="11">
        <f>'EJEC NO IMPRIMIR'!L30/'EJEC REGULAR'!$D$1</f>
        <v>0</v>
      </c>
      <c r="M30" s="11">
        <f>'EJEC NO IMPRIMIR'!M30/'EJEC REGULAR'!$D$1</f>
        <v>0</v>
      </c>
      <c r="N30" s="11">
        <f>'EJEC NO IMPRIMIR'!N30/'EJEC REGULAR'!$D$1</f>
        <v>0</v>
      </c>
      <c r="O30" s="11">
        <f>'EJEC NO IMPRIMIR'!O30/'EJEC REGULAR'!$D$1</f>
        <v>0</v>
      </c>
      <c r="P30" s="11">
        <f>'EJEC NO IMPRIMIR'!P30/'EJEC REGULAR'!$D$1</f>
        <v>0</v>
      </c>
      <c r="Q30" s="11">
        <f>'EJEC NO IMPRIMIR'!Q30/'EJEC REGULAR'!$D$1</f>
        <v>0</v>
      </c>
      <c r="R30" s="11">
        <f>'EJEC NO IMPRIMIR'!R30/'EJEC REGULAR'!$D$1</f>
        <v>0</v>
      </c>
      <c r="S30" s="11">
        <f>'EJEC NO IMPRIMIR'!S30/'EJEC REGULAR'!$D$1</f>
        <v>14583</v>
      </c>
      <c r="T30" s="11">
        <f>'EJEC NO IMPRIMIR'!T30/'EJEC REGULAR'!$D$1</f>
        <v>37664</v>
      </c>
      <c r="U30" s="11">
        <f>SUM(F30:T30)</f>
        <v>52247</v>
      </c>
      <c r="V30" s="25"/>
      <c r="W30" s="5">
        <f t="shared" si="4"/>
        <v>0</v>
      </c>
      <c r="X30" s="25"/>
      <c r="Y30" s="25"/>
      <c r="Z30" s="25">
        <f t="shared" si="1"/>
        <v>0</v>
      </c>
      <c r="AA30" s="25"/>
      <c r="AB30" s="25"/>
      <c r="AD30" s="25">
        <f t="shared" si="2"/>
        <v>0</v>
      </c>
      <c r="AE30" s="25">
        <f t="shared" si="7"/>
        <v>0</v>
      </c>
      <c r="AF30" s="25"/>
    </row>
    <row r="31" spans="1:32" s="17" customFormat="1" ht="22.5" customHeight="1">
      <c r="A31" s="24"/>
      <c r="B31" s="22" t="s">
        <v>75</v>
      </c>
      <c r="D31" s="23" t="s">
        <v>67</v>
      </c>
      <c r="F31" s="11">
        <f>'EJEC NO IMPRIMIR'!F31/'EJEC REGULAR'!$D$1</f>
        <v>0</v>
      </c>
      <c r="G31" s="11">
        <f>'EJEC NO IMPRIMIR'!G31/'EJEC REGULAR'!$D$1</f>
        <v>0</v>
      </c>
      <c r="H31" s="11">
        <f>'EJEC NO IMPRIMIR'!H31/'EJEC REGULAR'!$D$1</f>
        <v>0</v>
      </c>
      <c r="I31" s="11">
        <f>'EJEC NO IMPRIMIR'!I31/'EJEC REGULAR'!$D$1</f>
        <v>0</v>
      </c>
      <c r="J31" s="11">
        <f>'EJEC NO IMPRIMIR'!J31/'EJEC REGULAR'!$D$1</f>
        <v>1877886.378</v>
      </c>
      <c r="K31" s="11">
        <f>'EJEC NO IMPRIMIR'!K31/'EJEC REGULAR'!$D$1</f>
        <v>0</v>
      </c>
      <c r="L31" s="11">
        <f>'EJEC NO IMPRIMIR'!L31/'EJEC REGULAR'!$D$1</f>
        <v>0</v>
      </c>
      <c r="M31" s="11">
        <f>'EJEC NO IMPRIMIR'!M31/'EJEC REGULAR'!$D$1</f>
        <v>0</v>
      </c>
      <c r="N31" s="11">
        <f>'EJEC NO IMPRIMIR'!N31/'EJEC REGULAR'!$D$1</f>
        <v>0</v>
      </c>
      <c r="O31" s="11">
        <f>'EJEC NO IMPRIMIR'!O31/'EJEC REGULAR'!$D$1</f>
        <v>37612.136</v>
      </c>
      <c r="P31" s="11">
        <f>'EJEC NO IMPRIMIR'!P31/'EJEC REGULAR'!$D$1</f>
        <v>0</v>
      </c>
      <c r="Q31" s="11">
        <f>'EJEC NO IMPRIMIR'!Q31/'EJEC REGULAR'!$D$1</f>
        <v>0</v>
      </c>
      <c r="R31" s="11">
        <f>'EJEC NO IMPRIMIR'!R31/'EJEC REGULAR'!$D$1</f>
        <v>0</v>
      </c>
      <c r="S31" s="11">
        <f>'EJEC NO IMPRIMIR'!S31/'EJEC REGULAR'!$D$1</f>
        <v>0</v>
      </c>
      <c r="T31" s="11">
        <f>'EJEC NO IMPRIMIR'!T31/'EJEC REGULAR'!$D$1</f>
        <v>0</v>
      </c>
      <c r="U31" s="11">
        <f>SUM(F31:T31)</f>
        <v>1915498.514</v>
      </c>
      <c r="V31" s="25"/>
      <c r="W31" s="5">
        <f t="shared" si="4"/>
        <v>1915498.514</v>
      </c>
      <c r="X31" s="25"/>
      <c r="Y31" s="25"/>
      <c r="Z31" s="25">
        <f t="shared" si="1"/>
        <v>1915498.514</v>
      </c>
      <c r="AA31" s="25"/>
      <c r="AB31" s="25"/>
      <c r="AC31" s="25">
        <v>1766087846</v>
      </c>
      <c r="AD31" s="25">
        <f t="shared" si="2"/>
        <v>1766087.846</v>
      </c>
      <c r="AE31" s="25">
        <f t="shared" si="7"/>
        <v>149410.66800000006</v>
      </c>
      <c r="AF31" s="25"/>
    </row>
    <row r="32" spans="1:32" s="15" customFormat="1" ht="22.5" customHeight="1">
      <c r="A32" s="24"/>
      <c r="B32" s="22" t="s">
        <v>76</v>
      </c>
      <c r="C32" s="17"/>
      <c r="D32" s="28" t="s">
        <v>68</v>
      </c>
      <c r="E32" s="17"/>
      <c r="F32" s="13">
        <f>'EJEC NO IMPRIMIR'!F32/'EJEC REGULAR'!$D$1</f>
        <v>128.998</v>
      </c>
      <c r="G32" s="13">
        <f>'EJEC NO IMPRIMIR'!G32/'EJEC REGULAR'!$D$1</f>
        <v>0</v>
      </c>
      <c r="H32" s="13">
        <f>'EJEC NO IMPRIMIR'!H32/'EJEC REGULAR'!$D$1</f>
        <v>347.56</v>
      </c>
      <c r="I32" s="13">
        <f>'EJEC NO IMPRIMIR'!I32/'EJEC REGULAR'!$D$1</f>
        <v>0</v>
      </c>
      <c r="J32" s="13">
        <f>'EJEC NO IMPRIMIR'!J32/'EJEC REGULAR'!$D$1</f>
        <v>397.328</v>
      </c>
      <c r="K32" s="13">
        <f>'EJEC NO IMPRIMIR'!K32/'EJEC REGULAR'!$D$1</f>
        <v>0</v>
      </c>
      <c r="L32" s="13">
        <f>'EJEC NO IMPRIMIR'!L32/'EJEC REGULAR'!$D$1</f>
        <v>0</v>
      </c>
      <c r="M32" s="13">
        <f>'EJEC NO IMPRIMIR'!M32/'EJEC REGULAR'!$D$1</f>
        <v>0</v>
      </c>
      <c r="N32" s="13">
        <f>'EJEC NO IMPRIMIR'!N32/'EJEC REGULAR'!$D$1</f>
        <v>1338.619</v>
      </c>
      <c r="O32" s="13">
        <f>'EJEC NO IMPRIMIR'!O32/'EJEC REGULAR'!$D$1</f>
        <v>0</v>
      </c>
      <c r="P32" s="13">
        <f>'EJEC NO IMPRIMIR'!P32/'EJEC REGULAR'!$D$1</f>
        <v>144200.65</v>
      </c>
      <c r="Q32" s="13">
        <f>'EJEC NO IMPRIMIR'!Q32/'EJEC REGULAR'!$D$1</f>
        <v>334.515</v>
      </c>
      <c r="R32" s="13">
        <f>'EJEC NO IMPRIMIR'!R32/'EJEC REGULAR'!$D$1</f>
        <v>0</v>
      </c>
      <c r="S32" s="13">
        <f>'EJEC NO IMPRIMIR'!S32/'EJEC REGULAR'!$D$1</f>
        <v>0</v>
      </c>
      <c r="T32" s="13">
        <f>'EJEC NO IMPRIMIR'!T32/'EJEC REGULAR'!$D$1</f>
        <v>0</v>
      </c>
      <c r="U32" s="11">
        <f>SUM(U33:U40)</f>
        <v>146747.67</v>
      </c>
      <c r="V32" s="6"/>
      <c r="W32" s="5">
        <f t="shared" si="4"/>
        <v>146747.67</v>
      </c>
      <c r="X32" s="6"/>
      <c r="Y32" s="5" t="e">
        <f>SUM(Y33:Y41)</f>
        <v>#REF!</v>
      </c>
      <c r="Z32" s="25" t="e">
        <f t="shared" si="1"/>
        <v>#REF!</v>
      </c>
      <c r="AA32" s="6"/>
      <c r="AB32" s="6"/>
      <c r="AC32" s="25">
        <v>2967276760</v>
      </c>
      <c r="AD32" s="25">
        <f t="shared" si="2"/>
        <v>2967276.76</v>
      </c>
      <c r="AE32" s="25" t="e">
        <f t="shared" si="7"/>
        <v>#REF!</v>
      </c>
      <c r="AF32" s="6"/>
    </row>
    <row r="33" spans="1:32" s="17" customFormat="1" ht="22.5" customHeight="1">
      <c r="A33" s="24"/>
      <c r="B33" s="38" t="s">
        <v>20</v>
      </c>
      <c r="C33" s="36"/>
      <c r="D33" s="39" t="s">
        <v>38</v>
      </c>
      <c r="F33" s="12">
        <f>'EJEC NO IMPRIMIR'!F33/'EJEC REGULAR'!$D$1</f>
        <v>0</v>
      </c>
      <c r="G33" s="12">
        <f>'EJEC NO IMPRIMIR'!G33/'EJEC REGULAR'!$D$1</f>
        <v>0</v>
      </c>
      <c r="H33" s="12">
        <f>'EJEC NO IMPRIMIR'!H33/'EJEC REGULAR'!$D$1</f>
        <v>0</v>
      </c>
      <c r="I33" s="12">
        <f>'EJEC NO IMPRIMIR'!I33/'EJEC REGULAR'!$D$1</f>
        <v>0</v>
      </c>
      <c r="J33" s="12">
        <f>'EJEC NO IMPRIMIR'!J33/'EJEC REGULAR'!$D$1</f>
        <v>0</v>
      </c>
      <c r="K33" s="12">
        <f>'EJEC NO IMPRIMIR'!K33/'EJEC REGULAR'!$D$1</f>
        <v>0</v>
      </c>
      <c r="L33" s="12">
        <f>'EJEC NO IMPRIMIR'!L33/'EJEC REGULAR'!$D$1</f>
        <v>0</v>
      </c>
      <c r="M33" s="12">
        <f>'EJEC NO IMPRIMIR'!M33/'EJEC REGULAR'!$D$1</f>
        <v>0</v>
      </c>
      <c r="N33" s="12">
        <f>'EJEC NO IMPRIMIR'!N33/'EJEC REGULAR'!$D$1</f>
        <v>0</v>
      </c>
      <c r="O33" s="12">
        <f>'EJEC NO IMPRIMIR'!O33/'EJEC REGULAR'!$D$1</f>
        <v>0</v>
      </c>
      <c r="P33" s="12">
        <f>'EJEC NO IMPRIMIR'!P33/'EJEC REGULAR'!$D$1</f>
        <v>0</v>
      </c>
      <c r="Q33" s="12">
        <f>'EJEC NO IMPRIMIR'!Q33/'EJEC REGULAR'!$D$1</f>
        <v>0</v>
      </c>
      <c r="R33" s="12">
        <f>'EJEC NO IMPRIMIR'!R33/'EJEC REGULAR'!$D$1</f>
        <v>0</v>
      </c>
      <c r="S33" s="12">
        <f>'EJEC NO IMPRIMIR'!S33/'EJEC REGULAR'!$D$1</f>
        <v>0</v>
      </c>
      <c r="T33" s="12">
        <f>'EJEC NO IMPRIMIR'!T33/'EJEC REGULAR'!$D$1</f>
        <v>0</v>
      </c>
      <c r="U33" s="12">
        <f aca="true" t="shared" si="8" ref="U33:U41">SUM(F33:T33)</f>
        <v>0</v>
      </c>
      <c r="V33" s="25"/>
      <c r="W33" s="5">
        <f t="shared" si="4"/>
        <v>0</v>
      </c>
      <c r="X33" s="25"/>
      <c r="Y33" s="25"/>
      <c r="Z33" s="25">
        <f t="shared" si="1"/>
        <v>0</v>
      </c>
      <c r="AA33" s="25"/>
      <c r="AB33" s="25"/>
      <c r="AD33" s="25">
        <f t="shared" si="2"/>
        <v>0</v>
      </c>
      <c r="AE33" s="25">
        <f t="shared" si="7"/>
        <v>0</v>
      </c>
      <c r="AF33" s="25"/>
    </row>
    <row r="34" spans="1:32" s="17" customFormat="1" ht="22.5" customHeight="1">
      <c r="A34" s="24"/>
      <c r="B34" s="26" t="s">
        <v>39</v>
      </c>
      <c r="D34" s="23" t="s">
        <v>98</v>
      </c>
      <c r="F34" s="11">
        <f>'EJEC NO IMPRIMIR'!F34/'EJEC REGULAR'!$D$1</f>
        <v>0</v>
      </c>
      <c r="G34" s="11">
        <f>'EJEC NO IMPRIMIR'!G34/'EJEC REGULAR'!$D$1</f>
        <v>0</v>
      </c>
      <c r="H34" s="11">
        <f>'EJEC NO IMPRIMIR'!H34/'EJEC REGULAR'!$D$1</f>
        <v>0</v>
      </c>
      <c r="I34" s="11">
        <f>'EJEC NO IMPRIMIR'!I34/'EJEC REGULAR'!$D$1</f>
        <v>0</v>
      </c>
      <c r="J34" s="11">
        <f>'EJEC NO IMPRIMIR'!J34/'EJEC REGULAR'!$D$1</f>
        <v>0</v>
      </c>
      <c r="K34" s="11">
        <f>'EJEC NO IMPRIMIR'!K34/'EJEC REGULAR'!$D$1</f>
        <v>0</v>
      </c>
      <c r="L34" s="11">
        <f>'EJEC NO IMPRIMIR'!L34/'EJEC REGULAR'!$D$1</f>
        <v>0</v>
      </c>
      <c r="M34" s="11">
        <f>'EJEC NO IMPRIMIR'!M34/'EJEC REGULAR'!$D$1</f>
        <v>0</v>
      </c>
      <c r="N34" s="11">
        <f>'EJEC NO IMPRIMIR'!N34/'EJEC REGULAR'!$D$1</f>
        <v>0</v>
      </c>
      <c r="O34" s="11">
        <f>'EJEC NO IMPRIMIR'!O34/'EJEC REGULAR'!$D$1</f>
        <v>0</v>
      </c>
      <c r="P34" s="11">
        <f>'EJEC NO IMPRIMIR'!P34/'EJEC REGULAR'!$D$1</f>
        <v>0</v>
      </c>
      <c r="Q34" s="11">
        <f>'EJEC NO IMPRIMIR'!Q34/'EJEC REGULAR'!$D$1</f>
        <v>0</v>
      </c>
      <c r="R34" s="11">
        <f>'EJEC NO IMPRIMIR'!R34/'EJEC REGULAR'!$D$1</f>
        <v>0</v>
      </c>
      <c r="S34" s="11">
        <f>'EJEC NO IMPRIMIR'!S34/'EJEC REGULAR'!$D$1</f>
        <v>0</v>
      </c>
      <c r="T34" s="11">
        <f>'EJEC NO IMPRIMIR'!T34/'EJEC REGULAR'!$D$1</f>
        <v>0</v>
      </c>
      <c r="U34" s="11">
        <f t="shared" si="8"/>
        <v>0</v>
      </c>
      <c r="V34" s="25"/>
      <c r="W34" s="5">
        <f t="shared" si="4"/>
        <v>0</v>
      </c>
      <c r="X34" s="25"/>
      <c r="Y34" s="25"/>
      <c r="Z34" s="25">
        <f t="shared" si="1"/>
        <v>0</v>
      </c>
      <c r="AA34" s="25"/>
      <c r="AB34" s="25"/>
      <c r="AD34" s="25">
        <f t="shared" si="2"/>
        <v>0</v>
      </c>
      <c r="AE34" s="25">
        <f t="shared" si="7"/>
        <v>0</v>
      </c>
      <c r="AF34" s="25"/>
    </row>
    <row r="35" spans="1:32" s="17" customFormat="1" ht="22.5" customHeight="1">
      <c r="A35" s="24"/>
      <c r="B35" s="26" t="s">
        <v>31</v>
      </c>
      <c r="D35" s="23" t="s">
        <v>33</v>
      </c>
      <c r="F35" s="11">
        <f>'EJEC NO IMPRIMIR'!F35/'EJEC REGULAR'!$D$1</f>
        <v>0</v>
      </c>
      <c r="G35" s="11">
        <f>'EJEC NO IMPRIMIR'!G35/'EJEC REGULAR'!$D$1</f>
        <v>0</v>
      </c>
      <c r="H35" s="11">
        <f>'EJEC NO IMPRIMIR'!H35/'EJEC REGULAR'!$D$1</f>
        <v>0</v>
      </c>
      <c r="I35" s="11">
        <f>'EJEC NO IMPRIMIR'!I35/'EJEC REGULAR'!$D$1</f>
        <v>0</v>
      </c>
      <c r="J35" s="11">
        <f>'EJEC NO IMPRIMIR'!J35/'EJEC REGULAR'!$D$1</f>
        <v>0</v>
      </c>
      <c r="K35" s="11">
        <f>'EJEC NO IMPRIMIR'!K35/'EJEC REGULAR'!$D$1</f>
        <v>0</v>
      </c>
      <c r="L35" s="11">
        <f>'EJEC NO IMPRIMIR'!L35/'EJEC REGULAR'!$D$1</f>
        <v>0</v>
      </c>
      <c r="M35" s="11">
        <f>'EJEC NO IMPRIMIR'!M35/'EJEC REGULAR'!$D$1</f>
        <v>0</v>
      </c>
      <c r="N35" s="11">
        <f>'EJEC NO IMPRIMIR'!N35/'EJEC REGULAR'!$D$1</f>
        <v>0</v>
      </c>
      <c r="O35" s="11">
        <f>'EJEC NO IMPRIMIR'!O35/'EJEC REGULAR'!$D$1</f>
        <v>0</v>
      </c>
      <c r="P35" s="11">
        <f>'EJEC NO IMPRIMIR'!P35/'EJEC REGULAR'!$D$1</f>
        <v>0</v>
      </c>
      <c r="Q35" s="11">
        <f>'EJEC NO IMPRIMIR'!Q35/'EJEC REGULAR'!$D$1</f>
        <v>0</v>
      </c>
      <c r="R35" s="11">
        <f>'EJEC NO IMPRIMIR'!R35/'EJEC REGULAR'!$D$1</f>
        <v>0</v>
      </c>
      <c r="S35" s="11">
        <f>'EJEC NO IMPRIMIR'!S35/'EJEC REGULAR'!$D$1</f>
        <v>0</v>
      </c>
      <c r="T35" s="11">
        <f>'EJEC NO IMPRIMIR'!T35/'EJEC REGULAR'!$D$1</f>
        <v>0</v>
      </c>
      <c r="U35" s="11">
        <f t="shared" si="8"/>
        <v>0</v>
      </c>
      <c r="V35" s="25"/>
      <c r="W35" s="5">
        <f t="shared" si="4"/>
        <v>0</v>
      </c>
      <c r="X35" s="25"/>
      <c r="Y35" s="59" t="e">
        <f>+#REF!</f>
        <v>#REF!</v>
      </c>
      <c r="Z35" s="25" t="e">
        <f t="shared" si="1"/>
        <v>#REF!</v>
      </c>
      <c r="AA35" s="25"/>
      <c r="AB35" s="25"/>
      <c r="AD35" s="25">
        <f t="shared" si="2"/>
        <v>0</v>
      </c>
      <c r="AE35" s="25"/>
      <c r="AF35" s="25"/>
    </row>
    <row r="36" spans="1:32" s="17" customFormat="1" ht="22.5" customHeight="1">
      <c r="A36" s="24"/>
      <c r="B36" s="26" t="s">
        <v>32</v>
      </c>
      <c r="D36" s="23" t="s">
        <v>34</v>
      </c>
      <c r="F36" s="11">
        <f>'EJEC NO IMPRIMIR'!F36/'EJEC REGULAR'!$D$1</f>
        <v>0</v>
      </c>
      <c r="G36" s="11">
        <f>'EJEC NO IMPRIMIR'!G36/'EJEC REGULAR'!$D$1</f>
        <v>0</v>
      </c>
      <c r="H36" s="11">
        <f>'EJEC NO IMPRIMIR'!H36/'EJEC REGULAR'!$D$1</f>
        <v>0</v>
      </c>
      <c r="I36" s="11">
        <f>'EJEC NO IMPRIMIR'!I36/'EJEC REGULAR'!$D$1</f>
        <v>0</v>
      </c>
      <c r="J36" s="11">
        <f>'EJEC NO IMPRIMIR'!J36/'EJEC REGULAR'!$D$1</f>
        <v>0</v>
      </c>
      <c r="K36" s="11">
        <f>'EJEC NO IMPRIMIR'!K36/'EJEC REGULAR'!$D$1</f>
        <v>0</v>
      </c>
      <c r="L36" s="11">
        <f>'EJEC NO IMPRIMIR'!L36/'EJEC REGULAR'!$D$1</f>
        <v>0</v>
      </c>
      <c r="M36" s="11">
        <f>'EJEC NO IMPRIMIR'!M36/'EJEC REGULAR'!$D$1</f>
        <v>0</v>
      </c>
      <c r="N36" s="11">
        <f>'EJEC NO IMPRIMIR'!N36/'EJEC REGULAR'!$D$1</f>
        <v>0</v>
      </c>
      <c r="O36" s="11">
        <f>'EJEC NO IMPRIMIR'!O36/'EJEC REGULAR'!$D$1</f>
        <v>0</v>
      </c>
      <c r="P36" s="11">
        <f>'EJEC NO IMPRIMIR'!P36/'EJEC REGULAR'!$D$1</f>
        <v>0</v>
      </c>
      <c r="Q36" s="11">
        <f>'EJEC NO IMPRIMIR'!Q36/'EJEC REGULAR'!$D$1</f>
        <v>0</v>
      </c>
      <c r="R36" s="11">
        <f>'EJEC NO IMPRIMIR'!R36/'EJEC REGULAR'!$D$1</f>
        <v>0</v>
      </c>
      <c r="S36" s="11">
        <f>'EJEC NO IMPRIMIR'!S36/'EJEC REGULAR'!$D$1</f>
        <v>0</v>
      </c>
      <c r="T36" s="11">
        <f>'EJEC NO IMPRIMIR'!T36/'EJEC REGULAR'!$D$1</f>
        <v>0</v>
      </c>
      <c r="U36" s="11">
        <f t="shared" si="8"/>
        <v>0</v>
      </c>
      <c r="V36" s="25"/>
      <c r="W36" s="5">
        <f t="shared" si="4"/>
        <v>0</v>
      </c>
      <c r="X36" s="25"/>
      <c r="Y36" s="59" t="e">
        <f>+#REF!</f>
        <v>#REF!</v>
      </c>
      <c r="Z36" s="25" t="e">
        <f t="shared" si="1"/>
        <v>#REF!</v>
      </c>
      <c r="AA36" s="25"/>
      <c r="AB36" s="25"/>
      <c r="AD36" s="25">
        <f t="shared" si="2"/>
        <v>0</v>
      </c>
      <c r="AE36" s="25"/>
      <c r="AF36" s="25"/>
    </row>
    <row r="37" spans="1:32" s="17" customFormat="1" ht="22.5" customHeight="1">
      <c r="A37" s="24"/>
      <c r="B37" s="26" t="s">
        <v>37</v>
      </c>
      <c r="D37" s="23" t="s">
        <v>47</v>
      </c>
      <c r="F37" s="11">
        <f>'EJEC NO IMPRIMIR'!F37/'EJEC REGULAR'!$D$1</f>
        <v>0</v>
      </c>
      <c r="G37" s="11">
        <f>'EJEC NO IMPRIMIR'!G37/'EJEC REGULAR'!$D$1</f>
        <v>0</v>
      </c>
      <c r="H37" s="11">
        <f>'EJEC NO IMPRIMIR'!H37/'EJEC REGULAR'!$D$1</f>
        <v>0</v>
      </c>
      <c r="I37" s="11">
        <f>'EJEC NO IMPRIMIR'!I37/'EJEC REGULAR'!$D$1</f>
        <v>0</v>
      </c>
      <c r="J37" s="11">
        <f>'EJEC NO IMPRIMIR'!J37/'EJEC REGULAR'!$D$1</f>
        <v>0</v>
      </c>
      <c r="K37" s="11">
        <f>'EJEC NO IMPRIMIR'!K37/'EJEC REGULAR'!$D$1</f>
        <v>0</v>
      </c>
      <c r="L37" s="11">
        <f>'EJEC NO IMPRIMIR'!L37/'EJEC REGULAR'!$D$1</f>
        <v>0</v>
      </c>
      <c r="M37" s="11">
        <f>'EJEC NO IMPRIMIR'!M37/'EJEC REGULAR'!$D$1</f>
        <v>0</v>
      </c>
      <c r="N37" s="11">
        <f>'EJEC NO IMPRIMIR'!N37/'EJEC REGULAR'!$D$1</f>
        <v>0</v>
      </c>
      <c r="O37" s="11">
        <f>'EJEC NO IMPRIMIR'!O37/'EJEC REGULAR'!$D$1</f>
        <v>0</v>
      </c>
      <c r="P37" s="11">
        <f>'EJEC NO IMPRIMIR'!P37/'EJEC REGULAR'!$D$1</f>
        <v>0</v>
      </c>
      <c r="Q37" s="11">
        <f>'EJEC NO IMPRIMIR'!Q37/'EJEC REGULAR'!$D$1</f>
        <v>0</v>
      </c>
      <c r="R37" s="11">
        <f>'EJEC NO IMPRIMIR'!R37/'EJEC REGULAR'!$D$1</f>
        <v>0</v>
      </c>
      <c r="S37" s="11">
        <f>'EJEC NO IMPRIMIR'!S37/'EJEC REGULAR'!$D$1</f>
        <v>0</v>
      </c>
      <c r="T37" s="11">
        <f>'EJEC NO IMPRIMIR'!T37/'EJEC REGULAR'!$D$1</f>
        <v>0</v>
      </c>
      <c r="U37" s="11">
        <f t="shared" si="8"/>
        <v>0</v>
      </c>
      <c r="V37" s="25"/>
      <c r="W37" s="5">
        <f t="shared" si="4"/>
        <v>0</v>
      </c>
      <c r="X37" s="25"/>
      <c r="Y37" s="59" t="e">
        <f>+#REF!</f>
        <v>#REF!</v>
      </c>
      <c r="Z37" s="25" t="e">
        <f t="shared" si="1"/>
        <v>#REF!</v>
      </c>
      <c r="AA37" s="25"/>
      <c r="AB37" s="25"/>
      <c r="AD37" s="25">
        <f t="shared" si="2"/>
        <v>0</v>
      </c>
      <c r="AE37" s="25"/>
      <c r="AF37" s="25"/>
    </row>
    <row r="38" spans="1:32" s="17" customFormat="1" ht="22.5" customHeight="1">
      <c r="A38" s="24"/>
      <c r="B38" s="26" t="s">
        <v>21</v>
      </c>
      <c r="D38" s="23" t="s">
        <v>36</v>
      </c>
      <c r="F38" s="11">
        <f>'EJEC NO IMPRIMIR'!F38/'EJEC REGULAR'!$D$1</f>
        <v>0</v>
      </c>
      <c r="G38" s="11">
        <f>'EJEC NO IMPRIMIR'!G38/'EJEC REGULAR'!$D$1</f>
        <v>0</v>
      </c>
      <c r="H38" s="11">
        <f>'EJEC NO IMPRIMIR'!H38/'EJEC REGULAR'!$D$1</f>
        <v>0</v>
      </c>
      <c r="I38" s="11">
        <f>'EJEC NO IMPRIMIR'!I38/'EJEC REGULAR'!$D$1</f>
        <v>0</v>
      </c>
      <c r="J38" s="11">
        <f>'EJEC NO IMPRIMIR'!J38/'EJEC REGULAR'!$D$1</f>
        <v>0</v>
      </c>
      <c r="K38" s="11">
        <f>'EJEC NO IMPRIMIR'!K38/'EJEC REGULAR'!$D$1</f>
        <v>0</v>
      </c>
      <c r="L38" s="11">
        <f>'EJEC NO IMPRIMIR'!L38/'EJEC REGULAR'!$D$1</f>
        <v>0</v>
      </c>
      <c r="M38" s="11">
        <f>'EJEC NO IMPRIMIR'!M38/'EJEC REGULAR'!$D$1</f>
        <v>0</v>
      </c>
      <c r="N38" s="11">
        <f>'EJEC NO IMPRIMIR'!N38/'EJEC REGULAR'!$D$1</f>
        <v>1338.619</v>
      </c>
      <c r="O38" s="11">
        <f>'EJEC NO IMPRIMIR'!O38/'EJEC REGULAR'!$D$1</f>
        <v>0</v>
      </c>
      <c r="P38" s="11">
        <f>'EJEC NO IMPRIMIR'!P38/'EJEC REGULAR'!$D$1</f>
        <v>0</v>
      </c>
      <c r="Q38" s="11">
        <f>'EJEC NO IMPRIMIR'!Q38/'EJEC REGULAR'!$D$1</f>
        <v>131.1</v>
      </c>
      <c r="R38" s="11">
        <f>'EJEC NO IMPRIMIR'!R38/'EJEC REGULAR'!$D$1</f>
        <v>0</v>
      </c>
      <c r="S38" s="11">
        <f>'EJEC NO IMPRIMIR'!S38/'EJEC REGULAR'!$D$1</f>
        <v>0</v>
      </c>
      <c r="T38" s="11">
        <f>'EJEC NO IMPRIMIR'!T38/'EJEC REGULAR'!$D$1</f>
        <v>0</v>
      </c>
      <c r="U38" s="11">
        <f t="shared" si="8"/>
        <v>1469.7189999999998</v>
      </c>
      <c r="V38" s="25"/>
      <c r="W38" s="5">
        <f t="shared" si="4"/>
        <v>1469.7189999999998</v>
      </c>
      <c r="X38" s="25"/>
      <c r="Y38" s="59" t="e">
        <f>+#REF!</f>
        <v>#REF!</v>
      </c>
      <c r="Z38" s="25" t="e">
        <f t="shared" si="1"/>
        <v>#REF!</v>
      </c>
      <c r="AA38" s="25"/>
      <c r="AB38" s="25"/>
      <c r="AD38" s="25">
        <f t="shared" si="2"/>
        <v>0</v>
      </c>
      <c r="AE38" s="25"/>
      <c r="AF38" s="25"/>
    </row>
    <row r="39" spans="1:32" s="17" customFormat="1" ht="22.5" customHeight="1">
      <c r="A39" s="24"/>
      <c r="B39" s="26" t="s">
        <v>23</v>
      </c>
      <c r="D39" s="23" t="s">
        <v>35</v>
      </c>
      <c r="F39" s="11">
        <f>'EJEC NO IMPRIMIR'!F39/'EJEC REGULAR'!$D$1</f>
        <v>128.998</v>
      </c>
      <c r="G39" s="11">
        <f>'EJEC NO IMPRIMIR'!G39/'EJEC REGULAR'!$D$1</f>
        <v>0</v>
      </c>
      <c r="H39" s="11">
        <f>'EJEC NO IMPRIMIR'!H39/'EJEC REGULAR'!$D$1</f>
        <v>347.56</v>
      </c>
      <c r="I39" s="11">
        <f>'EJEC NO IMPRIMIR'!I39/'EJEC REGULAR'!$D$1</f>
        <v>0</v>
      </c>
      <c r="J39" s="11">
        <f>'EJEC NO IMPRIMIR'!J39/'EJEC REGULAR'!$D$1</f>
        <v>397.328</v>
      </c>
      <c r="K39" s="11">
        <f>'EJEC NO IMPRIMIR'!K39/'EJEC REGULAR'!$D$1</f>
        <v>0</v>
      </c>
      <c r="L39" s="11">
        <f>'EJEC NO IMPRIMIR'!L39/'EJEC REGULAR'!$D$1</f>
        <v>0</v>
      </c>
      <c r="M39" s="11">
        <f>'EJEC NO IMPRIMIR'!M39/'EJEC REGULAR'!$D$1</f>
        <v>0</v>
      </c>
      <c r="N39" s="11">
        <f>'EJEC NO IMPRIMIR'!N39/'EJEC REGULAR'!$D$1</f>
        <v>0</v>
      </c>
      <c r="O39" s="11">
        <f>'EJEC NO IMPRIMIR'!O39/'EJEC REGULAR'!$D$1</f>
        <v>0</v>
      </c>
      <c r="P39" s="11">
        <f>'EJEC NO IMPRIMIR'!P39/'EJEC REGULAR'!$D$1</f>
        <v>144200.65</v>
      </c>
      <c r="Q39" s="11">
        <f>'EJEC NO IMPRIMIR'!Q39/'EJEC REGULAR'!$D$1</f>
        <v>203.415</v>
      </c>
      <c r="R39" s="11">
        <f>'EJEC NO IMPRIMIR'!R39/'EJEC REGULAR'!$D$1</f>
        <v>0</v>
      </c>
      <c r="S39" s="11">
        <f>'EJEC NO IMPRIMIR'!S39/'EJEC REGULAR'!$D$1</f>
        <v>0</v>
      </c>
      <c r="T39" s="11">
        <f>'EJEC NO IMPRIMIR'!T39/'EJEC REGULAR'!$D$1</f>
        <v>0</v>
      </c>
      <c r="U39" s="11">
        <f t="shared" si="8"/>
        <v>145277.951</v>
      </c>
      <c r="V39" s="25"/>
      <c r="W39" s="5">
        <f t="shared" si="4"/>
        <v>145277.951</v>
      </c>
      <c r="X39" s="25"/>
      <c r="Y39" s="25"/>
      <c r="Z39" s="25">
        <f t="shared" si="1"/>
        <v>145277.951</v>
      </c>
      <c r="AA39" s="25"/>
      <c r="AB39" s="25"/>
      <c r="AD39" s="25">
        <f t="shared" si="2"/>
        <v>0</v>
      </c>
      <c r="AE39" s="25"/>
      <c r="AF39" s="25"/>
    </row>
    <row r="40" spans="1:32" s="17" customFormat="1" ht="22.5" customHeight="1">
      <c r="A40" s="24"/>
      <c r="B40" s="26" t="s">
        <v>96</v>
      </c>
      <c r="D40" s="23" t="s">
        <v>97</v>
      </c>
      <c r="F40" s="11">
        <f>'EJEC NO IMPRIMIR'!F40/'EJEC REGULAR'!$D$1</f>
        <v>0</v>
      </c>
      <c r="G40" s="11">
        <f>'EJEC NO IMPRIMIR'!G40/'EJEC REGULAR'!$D$1</f>
        <v>0</v>
      </c>
      <c r="H40" s="11">
        <f>'EJEC NO IMPRIMIR'!H40/'EJEC REGULAR'!$D$1</f>
        <v>0</v>
      </c>
      <c r="I40" s="11">
        <f>'EJEC NO IMPRIMIR'!I40/'EJEC REGULAR'!$D$1</f>
        <v>0</v>
      </c>
      <c r="J40" s="11">
        <f>'EJEC NO IMPRIMIR'!J40/'EJEC REGULAR'!$D$1</f>
        <v>0</v>
      </c>
      <c r="K40" s="11">
        <f>'EJEC NO IMPRIMIR'!K40/'EJEC REGULAR'!$D$1</f>
        <v>0</v>
      </c>
      <c r="L40" s="11">
        <f>'EJEC NO IMPRIMIR'!L40/'EJEC REGULAR'!$D$1</f>
        <v>0</v>
      </c>
      <c r="M40" s="11">
        <f>'EJEC NO IMPRIMIR'!M40/'EJEC REGULAR'!$D$1</f>
        <v>0</v>
      </c>
      <c r="N40" s="11">
        <f>'EJEC NO IMPRIMIR'!N40/'EJEC REGULAR'!$D$1</f>
        <v>0</v>
      </c>
      <c r="O40" s="11">
        <f>'EJEC NO IMPRIMIR'!O40/'EJEC REGULAR'!$D$1</f>
        <v>0</v>
      </c>
      <c r="P40" s="11">
        <f>'EJEC NO IMPRIMIR'!P40/'EJEC REGULAR'!$D$1</f>
        <v>0</v>
      </c>
      <c r="Q40" s="11">
        <f>'EJEC NO IMPRIMIR'!Q40/'EJEC REGULAR'!$D$1</f>
        <v>0</v>
      </c>
      <c r="R40" s="11">
        <f>'EJEC NO IMPRIMIR'!R40/'EJEC REGULAR'!$D$1</f>
        <v>0</v>
      </c>
      <c r="S40" s="11">
        <f>'EJEC NO IMPRIMIR'!S40/'EJEC REGULAR'!$D$1</f>
        <v>0</v>
      </c>
      <c r="T40" s="11">
        <f>'EJEC NO IMPRIMIR'!T40/'EJEC REGULAR'!$D$1</f>
        <v>0</v>
      </c>
      <c r="U40" s="11">
        <f t="shared" si="8"/>
        <v>0</v>
      </c>
      <c r="V40" s="25"/>
      <c r="W40" s="5"/>
      <c r="X40" s="25"/>
      <c r="Y40" s="25"/>
      <c r="Z40" s="25">
        <f t="shared" si="1"/>
        <v>0</v>
      </c>
      <c r="AA40" s="25"/>
      <c r="AB40" s="25"/>
      <c r="AD40" s="25">
        <f t="shared" si="2"/>
        <v>0</v>
      </c>
      <c r="AE40" s="25"/>
      <c r="AF40" s="25"/>
    </row>
    <row r="41" spans="1:32" s="17" customFormat="1" ht="22.5" customHeight="1">
      <c r="A41" s="24"/>
      <c r="B41" s="29">
        <v>30</v>
      </c>
      <c r="C41" s="30"/>
      <c r="D41" s="31" t="s">
        <v>100</v>
      </c>
      <c r="F41" s="13">
        <f>'EJEC NO IMPRIMIR'!F41/'EJEC REGULAR'!$D$1</f>
        <v>0</v>
      </c>
      <c r="G41" s="13">
        <f>'EJEC NO IMPRIMIR'!G41/'EJEC REGULAR'!$D$1</f>
        <v>0</v>
      </c>
      <c r="H41" s="13">
        <f>'EJEC NO IMPRIMIR'!H41/'EJEC REGULAR'!$D$1</f>
        <v>0</v>
      </c>
      <c r="I41" s="13">
        <f>'EJEC NO IMPRIMIR'!I41/'EJEC REGULAR'!$D$1</f>
        <v>0</v>
      </c>
      <c r="J41" s="13">
        <f>'EJEC NO IMPRIMIR'!J41/'EJEC REGULAR'!$D$1</f>
        <v>0</v>
      </c>
      <c r="K41" s="13">
        <f>'EJEC NO IMPRIMIR'!K41/'EJEC REGULAR'!$D$1</f>
        <v>0</v>
      </c>
      <c r="L41" s="13">
        <f>'EJEC NO IMPRIMIR'!L41/'EJEC REGULAR'!$D$1</f>
        <v>0</v>
      </c>
      <c r="M41" s="13">
        <f>'EJEC NO IMPRIMIR'!M41/'EJEC REGULAR'!$D$1</f>
        <v>0</v>
      </c>
      <c r="N41" s="13">
        <f>'EJEC NO IMPRIMIR'!N41/'EJEC REGULAR'!$D$1</f>
        <v>0</v>
      </c>
      <c r="O41" s="13">
        <f>'EJEC NO IMPRIMIR'!O41/'EJEC REGULAR'!$D$1</f>
        <v>0</v>
      </c>
      <c r="P41" s="13">
        <f>'EJEC NO IMPRIMIR'!P41/'EJEC REGULAR'!$D$1</f>
        <v>0</v>
      </c>
      <c r="Q41" s="13">
        <f>'EJEC NO IMPRIMIR'!Q41/'EJEC REGULAR'!$D$1</f>
        <v>0</v>
      </c>
      <c r="R41" s="13">
        <f>'EJEC NO IMPRIMIR'!R41/'EJEC REGULAR'!$D$1</f>
        <v>0</v>
      </c>
      <c r="S41" s="13">
        <f>'EJEC NO IMPRIMIR'!S41/'EJEC REGULAR'!$D$1</f>
        <v>0</v>
      </c>
      <c r="T41" s="13">
        <f>'EJEC NO IMPRIMIR'!T41/'EJEC REGULAR'!$D$1</f>
        <v>0</v>
      </c>
      <c r="U41" s="11">
        <f t="shared" si="8"/>
        <v>0</v>
      </c>
      <c r="V41" s="25"/>
      <c r="W41" s="5">
        <f t="shared" si="4"/>
        <v>0</v>
      </c>
      <c r="X41" s="25"/>
      <c r="Y41" s="25"/>
      <c r="Z41" s="25">
        <f t="shared" si="1"/>
        <v>0</v>
      </c>
      <c r="AA41" s="25"/>
      <c r="AB41" s="25"/>
      <c r="AD41" s="25">
        <f t="shared" si="2"/>
        <v>0</v>
      </c>
      <c r="AE41" s="25">
        <f t="shared" si="7"/>
        <v>0</v>
      </c>
      <c r="AF41" s="25"/>
    </row>
    <row r="42" spans="1:32" ht="22.5" customHeight="1">
      <c r="A42" s="3"/>
      <c r="B42" s="29" t="s">
        <v>77</v>
      </c>
      <c r="C42" s="30"/>
      <c r="D42" s="31" t="s">
        <v>15</v>
      </c>
      <c r="E42" s="17"/>
      <c r="F42" s="51">
        <f>'EJEC NO IMPRIMIR'!F42/'EJEC REGULAR'!$D$1</f>
        <v>0</v>
      </c>
      <c r="G42" s="51">
        <f>'EJEC NO IMPRIMIR'!G42/'EJEC REGULAR'!$D$1</f>
        <v>0</v>
      </c>
      <c r="H42" s="51">
        <f>'EJEC NO IMPRIMIR'!H42/'EJEC REGULAR'!$D$1</f>
        <v>0</v>
      </c>
      <c r="I42" s="51">
        <f>'EJEC NO IMPRIMIR'!I42/'EJEC REGULAR'!$D$1</f>
        <v>112783.817</v>
      </c>
      <c r="J42" s="51">
        <f>'EJEC NO IMPRIMIR'!J42/'EJEC REGULAR'!$D$1</f>
        <v>9902694.446</v>
      </c>
      <c r="K42" s="51">
        <f>'EJEC NO IMPRIMIR'!K42/'EJEC REGULAR'!$D$1</f>
        <v>139608998.228</v>
      </c>
      <c r="L42" s="51">
        <f>'EJEC NO IMPRIMIR'!L42/'EJEC REGULAR'!$D$1</f>
        <v>12735359.39</v>
      </c>
      <c r="M42" s="51">
        <f>'EJEC NO IMPRIMIR'!M42/'EJEC REGULAR'!$D$1</f>
        <v>5065402.63</v>
      </c>
      <c r="N42" s="51">
        <f>'EJEC NO IMPRIMIR'!N42/'EJEC REGULAR'!$D$1</f>
        <v>0</v>
      </c>
      <c r="O42" s="51">
        <f>'EJEC NO IMPRIMIR'!O42/'EJEC REGULAR'!$D$1</f>
        <v>7252608.107</v>
      </c>
      <c r="P42" s="51">
        <f>'EJEC NO IMPRIMIR'!P42/'EJEC REGULAR'!$D$1</f>
        <v>0</v>
      </c>
      <c r="Q42" s="51">
        <f>'EJEC NO IMPRIMIR'!Q42/'EJEC REGULAR'!$D$1</f>
        <v>61372104.908</v>
      </c>
      <c r="R42" s="51">
        <f>'EJEC NO IMPRIMIR'!R42/'EJEC REGULAR'!$D$1</f>
        <v>100155.28</v>
      </c>
      <c r="S42" s="51">
        <f>'EJEC NO IMPRIMIR'!S42/'EJEC REGULAR'!$D$1</f>
        <v>0</v>
      </c>
      <c r="T42" s="51">
        <f>'EJEC NO IMPRIMIR'!T42/'EJEC REGULAR'!$D$1</f>
        <v>0</v>
      </c>
      <c r="U42" s="51">
        <f>SUM(U43:U45)</f>
        <v>236150106.806</v>
      </c>
      <c r="V42" s="2"/>
      <c r="W42" s="5">
        <f t="shared" si="4"/>
        <v>236150106.806</v>
      </c>
      <c r="X42" s="2"/>
      <c r="Y42" s="59" t="e">
        <f>+#REF!</f>
        <v>#REF!</v>
      </c>
      <c r="Z42" s="25" t="e">
        <f t="shared" si="1"/>
        <v>#REF!</v>
      </c>
      <c r="AA42" s="2"/>
      <c r="AB42" s="2"/>
      <c r="AC42" s="6">
        <v>1013054537763</v>
      </c>
      <c r="AD42" s="25">
        <f t="shared" si="2"/>
        <v>1013054537.763</v>
      </c>
      <c r="AE42" s="25" t="e">
        <f t="shared" si="7"/>
        <v>#REF!</v>
      </c>
      <c r="AF42" s="2"/>
    </row>
    <row r="43" spans="1:32" s="17" customFormat="1" ht="22.5" customHeight="1">
      <c r="A43" s="24"/>
      <c r="B43" s="26" t="s">
        <v>20</v>
      </c>
      <c r="D43" s="23" t="s">
        <v>42</v>
      </c>
      <c r="F43" s="12">
        <f>'EJEC NO IMPRIMIR'!F43/'EJEC REGULAR'!$D$1</f>
        <v>0</v>
      </c>
      <c r="G43" s="12">
        <f>'EJEC NO IMPRIMIR'!G43/'EJEC REGULAR'!$D$1</f>
        <v>0</v>
      </c>
      <c r="H43" s="12">
        <f>'EJEC NO IMPRIMIR'!H43/'EJEC REGULAR'!$D$1</f>
        <v>0</v>
      </c>
      <c r="I43" s="12">
        <f>'EJEC NO IMPRIMIR'!I43/'EJEC REGULAR'!$D$1</f>
        <v>0</v>
      </c>
      <c r="J43" s="12">
        <f>'EJEC NO IMPRIMIR'!J43/'EJEC REGULAR'!$D$1</f>
        <v>33215.175</v>
      </c>
      <c r="K43" s="12">
        <f>'EJEC NO IMPRIMIR'!K43/'EJEC REGULAR'!$D$1</f>
        <v>236255.05</v>
      </c>
      <c r="L43" s="12">
        <f>'EJEC NO IMPRIMIR'!L43/'EJEC REGULAR'!$D$1</f>
        <v>11037.4</v>
      </c>
      <c r="M43" s="12">
        <f>'EJEC NO IMPRIMIR'!M43/'EJEC REGULAR'!$D$1</f>
        <v>0</v>
      </c>
      <c r="N43" s="12">
        <f>'EJEC NO IMPRIMIR'!N43/'EJEC REGULAR'!$D$1</f>
        <v>0</v>
      </c>
      <c r="O43" s="12">
        <f>'EJEC NO IMPRIMIR'!O43/'EJEC REGULAR'!$D$1</f>
        <v>0</v>
      </c>
      <c r="P43" s="12">
        <f>'EJEC NO IMPRIMIR'!P43/'EJEC REGULAR'!$D$1</f>
        <v>0</v>
      </c>
      <c r="Q43" s="12">
        <f>'EJEC NO IMPRIMIR'!Q43/'EJEC REGULAR'!$D$1</f>
        <v>0</v>
      </c>
      <c r="R43" s="12">
        <f>'EJEC NO IMPRIMIR'!R43/'EJEC REGULAR'!$D$1</f>
        <v>20000</v>
      </c>
      <c r="S43" s="12">
        <f>'EJEC NO IMPRIMIR'!S43/'EJEC REGULAR'!$D$1</f>
        <v>0</v>
      </c>
      <c r="T43" s="12">
        <f>'EJEC NO IMPRIMIR'!T43/'EJEC REGULAR'!$D$1</f>
        <v>0</v>
      </c>
      <c r="U43" s="11">
        <f aca="true" t="shared" si="9" ref="U43:U49">SUM(F43:T43)</f>
        <v>300507.625</v>
      </c>
      <c r="V43" s="25"/>
      <c r="W43" s="5">
        <f t="shared" si="4"/>
        <v>300507.625</v>
      </c>
      <c r="X43" s="25"/>
      <c r="Y43" s="25"/>
      <c r="Z43" s="25">
        <f t="shared" si="1"/>
        <v>300507.625</v>
      </c>
      <c r="AA43" s="25"/>
      <c r="AB43" s="25"/>
      <c r="AD43" s="25">
        <f t="shared" si="2"/>
        <v>0</v>
      </c>
      <c r="AE43" s="25"/>
      <c r="AF43" s="25"/>
    </row>
    <row r="44" spans="1:32" s="17" customFormat="1" ht="22.5" customHeight="1">
      <c r="A44" s="24"/>
      <c r="B44" s="26" t="s">
        <v>39</v>
      </c>
      <c r="D44" s="23" t="s">
        <v>43</v>
      </c>
      <c r="F44" s="11">
        <f>'EJEC NO IMPRIMIR'!F44/'EJEC REGULAR'!$D$1</f>
        <v>0</v>
      </c>
      <c r="G44" s="11">
        <f>'EJEC NO IMPRIMIR'!G44/'EJEC REGULAR'!$D$1</f>
        <v>0</v>
      </c>
      <c r="H44" s="11">
        <f>'EJEC NO IMPRIMIR'!H44/'EJEC REGULAR'!$D$1</f>
        <v>0</v>
      </c>
      <c r="I44" s="11">
        <f>'EJEC NO IMPRIMIR'!I44/'EJEC REGULAR'!$D$1</f>
        <v>112783.817</v>
      </c>
      <c r="J44" s="11">
        <f>'EJEC NO IMPRIMIR'!J44/'EJEC REGULAR'!$D$1</f>
        <v>9869479.271</v>
      </c>
      <c r="K44" s="11">
        <f>'EJEC NO IMPRIMIR'!K44/'EJEC REGULAR'!$D$1</f>
        <v>139372743.178</v>
      </c>
      <c r="L44" s="11">
        <f>'EJEC NO IMPRIMIR'!L44/'EJEC REGULAR'!$D$1</f>
        <v>12724321.99</v>
      </c>
      <c r="M44" s="11">
        <f>'EJEC NO IMPRIMIR'!M44/'EJEC REGULAR'!$D$1</f>
        <v>5065402.63</v>
      </c>
      <c r="N44" s="11">
        <f>'EJEC NO IMPRIMIR'!N44/'EJEC REGULAR'!$D$1</f>
        <v>0</v>
      </c>
      <c r="O44" s="11">
        <f>'EJEC NO IMPRIMIR'!O44/'EJEC REGULAR'!$D$1</f>
        <v>7252608.107</v>
      </c>
      <c r="P44" s="11">
        <f>'EJEC NO IMPRIMIR'!P44/'EJEC REGULAR'!$D$1</f>
        <v>0</v>
      </c>
      <c r="Q44" s="11">
        <f>'EJEC NO IMPRIMIR'!Q44/'EJEC REGULAR'!$D$1</f>
        <v>61372104.908</v>
      </c>
      <c r="R44" s="11">
        <f>'EJEC NO IMPRIMIR'!R44/'EJEC REGULAR'!$D$1</f>
        <v>80155.28</v>
      </c>
      <c r="S44" s="11">
        <f>'EJEC NO IMPRIMIR'!S44/'EJEC REGULAR'!$D$1</f>
        <v>0</v>
      </c>
      <c r="T44" s="11">
        <f>'EJEC NO IMPRIMIR'!T44/'EJEC REGULAR'!$D$1</f>
        <v>0</v>
      </c>
      <c r="U44" s="11">
        <f t="shared" si="9"/>
        <v>235849599.181</v>
      </c>
      <c r="V44" s="25"/>
      <c r="W44" s="5">
        <f t="shared" si="4"/>
        <v>235849599.181</v>
      </c>
      <c r="X44" s="25"/>
      <c r="Y44" s="25"/>
      <c r="Z44" s="25">
        <f t="shared" si="1"/>
        <v>235849599.181</v>
      </c>
      <c r="AA44" s="25"/>
      <c r="AB44" s="25"/>
      <c r="AD44" s="25">
        <f t="shared" si="2"/>
        <v>0</v>
      </c>
      <c r="AE44" s="25"/>
      <c r="AF44" s="25"/>
    </row>
    <row r="45" spans="1:32" s="17" customFormat="1" ht="22.5" customHeight="1">
      <c r="A45" s="24"/>
      <c r="B45" s="26" t="s">
        <v>31</v>
      </c>
      <c r="D45" s="23" t="s">
        <v>101</v>
      </c>
      <c r="F45" s="11">
        <f>'EJEC NO IMPRIMIR'!F45/'EJEC REGULAR'!$D$1</f>
        <v>0</v>
      </c>
      <c r="G45" s="11">
        <f>'EJEC NO IMPRIMIR'!G45/'EJEC REGULAR'!$D$1</f>
        <v>0</v>
      </c>
      <c r="H45" s="11">
        <f>'EJEC NO IMPRIMIR'!H45/'EJEC REGULAR'!$D$1</f>
        <v>0</v>
      </c>
      <c r="I45" s="11">
        <f>'EJEC NO IMPRIMIR'!I45/'EJEC REGULAR'!$D$1</f>
        <v>0</v>
      </c>
      <c r="J45" s="11">
        <f>'EJEC NO IMPRIMIR'!J45/'EJEC REGULAR'!$D$1</f>
        <v>0</v>
      </c>
      <c r="K45" s="11">
        <f>'EJEC NO IMPRIMIR'!K45/'EJEC REGULAR'!$D$1</f>
        <v>0</v>
      </c>
      <c r="L45" s="11">
        <f>'EJEC NO IMPRIMIR'!L45/'EJEC REGULAR'!$D$1</f>
        <v>0</v>
      </c>
      <c r="M45" s="11">
        <f>'EJEC NO IMPRIMIR'!M45/'EJEC REGULAR'!$D$1</f>
        <v>0</v>
      </c>
      <c r="N45" s="11">
        <f>'EJEC NO IMPRIMIR'!N45/'EJEC REGULAR'!$D$1</f>
        <v>0</v>
      </c>
      <c r="O45" s="11">
        <f>'EJEC NO IMPRIMIR'!O45/'EJEC REGULAR'!$D$1</f>
        <v>0</v>
      </c>
      <c r="P45" s="11">
        <f>'EJEC NO IMPRIMIR'!P45/'EJEC REGULAR'!$D$1</f>
        <v>0</v>
      </c>
      <c r="Q45" s="11">
        <f>'EJEC NO IMPRIMIR'!Q45/'EJEC REGULAR'!$D$1</f>
        <v>0</v>
      </c>
      <c r="R45" s="11">
        <f>'EJEC NO IMPRIMIR'!R45/'EJEC REGULAR'!$D$1</f>
        <v>0</v>
      </c>
      <c r="S45" s="11">
        <f>'EJEC NO IMPRIMIR'!S45/'EJEC REGULAR'!$D$1</f>
        <v>0</v>
      </c>
      <c r="T45" s="11">
        <f>'EJEC NO IMPRIMIR'!T45/'EJEC REGULAR'!$D$1</f>
        <v>0</v>
      </c>
      <c r="U45" s="11">
        <f t="shared" si="9"/>
        <v>0</v>
      </c>
      <c r="V45" s="25"/>
      <c r="W45" s="5">
        <f t="shared" si="4"/>
        <v>0</v>
      </c>
      <c r="X45" s="25"/>
      <c r="Y45" s="25"/>
      <c r="Z45" s="25">
        <f t="shared" si="1"/>
        <v>0</v>
      </c>
      <c r="AA45" s="25"/>
      <c r="AB45" s="25"/>
      <c r="AD45" s="25">
        <f t="shared" si="2"/>
        <v>0</v>
      </c>
      <c r="AE45" s="25">
        <f t="shared" si="7"/>
        <v>0</v>
      </c>
      <c r="AF45" s="25"/>
    </row>
    <row r="46" spans="1:32" s="17" customFormat="1" ht="22.5" customHeight="1">
      <c r="A46" s="24"/>
      <c r="B46" s="22" t="s">
        <v>16</v>
      </c>
      <c r="D46" s="23" t="s">
        <v>40</v>
      </c>
      <c r="F46" s="11">
        <f>'EJEC NO IMPRIMIR'!F46/'EJEC REGULAR'!$D$1</f>
        <v>0</v>
      </c>
      <c r="G46" s="11">
        <f>'EJEC NO IMPRIMIR'!G46/'EJEC REGULAR'!$D$1</f>
        <v>0</v>
      </c>
      <c r="H46" s="11">
        <f>'EJEC NO IMPRIMIR'!H46/'EJEC REGULAR'!$D$1</f>
        <v>0</v>
      </c>
      <c r="I46" s="11">
        <f>'EJEC NO IMPRIMIR'!I46/'EJEC REGULAR'!$D$1</f>
        <v>0</v>
      </c>
      <c r="J46" s="11">
        <f>'EJEC NO IMPRIMIR'!J46/'EJEC REGULAR'!$D$1</f>
        <v>0</v>
      </c>
      <c r="K46" s="11">
        <f>'EJEC NO IMPRIMIR'!K46/'EJEC REGULAR'!$D$1</f>
        <v>0</v>
      </c>
      <c r="L46" s="11">
        <f>'EJEC NO IMPRIMIR'!L46/'EJEC REGULAR'!$D$1</f>
        <v>0</v>
      </c>
      <c r="M46" s="11">
        <f>'EJEC NO IMPRIMIR'!M46/'EJEC REGULAR'!$D$1</f>
        <v>0</v>
      </c>
      <c r="N46" s="11">
        <f>'EJEC NO IMPRIMIR'!N46/'EJEC REGULAR'!$D$1</f>
        <v>0</v>
      </c>
      <c r="O46" s="11">
        <f>'EJEC NO IMPRIMIR'!O46/'EJEC REGULAR'!$D$1</f>
        <v>0</v>
      </c>
      <c r="P46" s="11">
        <f>'EJEC NO IMPRIMIR'!P46/'EJEC REGULAR'!$D$1</f>
        <v>0</v>
      </c>
      <c r="Q46" s="11">
        <f>'EJEC NO IMPRIMIR'!Q46/'EJEC REGULAR'!$D$1</f>
        <v>0</v>
      </c>
      <c r="R46" s="11">
        <f>'EJEC NO IMPRIMIR'!R46/'EJEC REGULAR'!$D$1</f>
        <v>0</v>
      </c>
      <c r="S46" s="11">
        <f>'EJEC NO IMPRIMIR'!S46/'EJEC REGULAR'!$D$1</f>
        <v>0</v>
      </c>
      <c r="T46" s="11">
        <f>'EJEC NO IMPRIMIR'!T46/'EJEC REGULAR'!$D$1</f>
        <v>0</v>
      </c>
      <c r="U46" s="11">
        <f t="shared" si="9"/>
        <v>0</v>
      </c>
      <c r="V46" s="25"/>
      <c r="W46" s="5">
        <f t="shared" si="4"/>
        <v>0</v>
      </c>
      <c r="X46" s="25"/>
      <c r="Y46" s="25"/>
      <c r="Z46" s="25">
        <f t="shared" si="1"/>
        <v>0</v>
      </c>
      <c r="AA46" s="25"/>
      <c r="AB46" s="25"/>
      <c r="AC46" s="2"/>
      <c r="AD46" s="25">
        <f t="shared" si="2"/>
        <v>0</v>
      </c>
      <c r="AE46" s="25">
        <f t="shared" si="7"/>
        <v>0</v>
      </c>
      <c r="AF46" s="25"/>
    </row>
    <row r="47" spans="1:32" s="17" customFormat="1" ht="22.5" customHeight="1">
      <c r="A47" s="24"/>
      <c r="B47" s="22" t="s">
        <v>17</v>
      </c>
      <c r="D47" s="23" t="s">
        <v>18</v>
      </c>
      <c r="F47" s="11">
        <f>'EJEC NO IMPRIMIR'!F47/'EJEC REGULAR'!$D$1</f>
        <v>0</v>
      </c>
      <c r="G47" s="11">
        <f>'EJEC NO IMPRIMIR'!G47/'EJEC REGULAR'!$D$1</f>
        <v>0</v>
      </c>
      <c r="H47" s="11">
        <f>'EJEC NO IMPRIMIR'!H47/'EJEC REGULAR'!$D$1</f>
        <v>0</v>
      </c>
      <c r="I47" s="11">
        <f>'EJEC NO IMPRIMIR'!I47/'EJEC REGULAR'!$D$1</f>
        <v>0</v>
      </c>
      <c r="J47" s="11">
        <f>'EJEC NO IMPRIMIR'!J47/'EJEC REGULAR'!$D$1</f>
        <v>0</v>
      </c>
      <c r="K47" s="11">
        <f>'EJEC NO IMPRIMIR'!K47/'EJEC REGULAR'!$D$1</f>
        <v>0</v>
      </c>
      <c r="L47" s="11">
        <f>'EJEC NO IMPRIMIR'!L47/'EJEC REGULAR'!$D$1</f>
        <v>0</v>
      </c>
      <c r="M47" s="11">
        <f>'EJEC NO IMPRIMIR'!M47/'EJEC REGULAR'!$D$1</f>
        <v>0</v>
      </c>
      <c r="N47" s="11">
        <f>'EJEC NO IMPRIMIR'!N47/'EJEC REGULAR'!$D$1</f>
        <v>0</v>
      </c>
      <c r="O47" s="11">
        <f>'EJEC NO IMPRIMIR'!O47/'EJEC REGULAR'!$D$1</f>
        <v>0</v>
      </c>
      <c r="P47" s="11">
        <f>'EJEC NO IMPRIMIR'!P47/'EJEC REGULAR'!$D$1</f>
        <v>0</v>
      </c>
      <c r="Q47" s="11">
        <f>'EJEC NO IMPRIMIR'!Q47/'EJEC REGULAR'!$D$1</f>
        <v>103985512.658</v>
      </c>
      <c r="R47" s="11">
        <f>'EJEC NO IMPRIMIR'!R47/'EJEC REGULAR'!$D$1</f>
        <v>0</v>
      </c>
      <c r="S47" s="11">
        <f>'EJEC NO IMPRIMIR'!S47/'EJEC REGULAR'!$D$1</f>
        <v>0</v>
      </c>
      <c r="T47" s="11">
        <f>'EJEC NO IMPRIMIR'!T47/'EJEC REGULAR'!$D$1</f>
        <v>0</v>
      </c>
      <c r="U47" s="11">
        <f t="shared" si="9"/>
        <v>103985512.658</v>
      </c>
      <c r="V47" s="25"/>
      <c r="W47" s="5">
        <f t="shared" si="4"/>
        <v>103985512.658</v>
      </c>
      <c r="X47" s="25"/>
      <c r="Y47" s="25"/>
      <c r="Z47" s="25">
        <f t="shared" si="1"/>
        <v>103985512.658</v>
      </c>
      <c r="AA47" s="25"/>
      <c r="AB47" s="25"/>
      <c r="AC47" s="25">
        <v>223663773070</v>
      </c>
      <c r="AD47" s="25">
        <f t="shared" si="2"/>
        <v>223663773.07</v>
      </c>
      <c r="AE47" s="25">
        <f t="shared" si="7"/>
        <v>-119678260.41199999</v>
      </c>
      <c r="AF47" s="25"/>
    </row>
    <row r="48" spans="1:32" s="17" customFormat="1" ht="22.5" customHeight="1">
      <c r="A48" s="24"/>
      <c r="B48" s="22" t="s">
        <v>78</v>
      </c>
      <c r="D48" s="23" t="s">
        <v>41</v>
      </c>
      <c r="F48" s="11">
        <f>'EJEC NO IMPRIMIR'!F48/'EJEC REGULAR'!$D$1</f>
        <v>61969.622</v>
      </c>
      <c r="G48" s="11">
        <f>'EJEC NO IMPRIMIR'!G48/'EJEC REGULAR'!$D$1</f>
        <v>104048.228</v>
      </c>
      <c r="H48" s="11">
        <f>'EJEC NO IMPRIMIR'!H48/'EJEC REGULAR'!$D$1</f>
        <v>90649.578</v>
      </c>
      <c r="I48" s="11">
        <f>'EJEC NO IMPRIMIR'!I48/'EJEC REGULAR'!$D$1</f>
        <v>2034515.5</v>
      </c>
      <c r="J48" s="11">
        <f>'EJEC NO IMPRIMIR'!J48/'EJEC REGULAR'!$D$1</f>
        <v>22268674.75</v>
      </c>
      <c r="K48" s="11">
        <f>'EJEC NO IMPRIMIR'!K48/'EJEC REGULAR'!$D$1</f>
        <v>109225141.105</v>
      </c>
      <c r="L48" s="11">
        <f>'EJEC NO IMPRIMIR'!L48/'EJEC REGULAR'!$D$1</f>
        <v>5774487.13</v>
      </c>
      <c r="M48" s="11">
        <f>'EJEC NO IMPRIMIR'!M48/'EJEC REGULAR'!$D$1</f>
        <v>3135832.367</v>
      </c>
      <c r="N48" s="11">
        <f>'EJEC NO IMPRIMIR'!N48/'EJEC REGULAR'!$D$1</f>
        <v>38105.034</v>
      </c>
      <c r="O48" s="11">
        <f>'EJEC NO IMPRIMIR'!O48/'EJEC REGULAR'!$D$1</f>
        <v>11573958.963</v>
      </c>
      <c r="P48" s="11">
        <f>'EJEC NO IMPRIMIR'!P48/'EJEC REGULAR'!$D$1</f>
        <v>661835.835</v>
      </c>
      <c r="Q48" s="11">
        <f>'EJEC NO IMPRIMIR'!Q48/'EJEC REGULAR'!$D$1</f>
        <v>20002525.145</v>
      </c>
      <c r="R48" s="11">
        <f>'EJEC NO IMPRIMIR'!R48/'EJEC REGULAR'!$D$1</f>
        <v>682096.867</v>
      </c>
      <c r="S48" s="11">
        <f>'EJEC NO IMPRIMIR'!S48/'EJEC REGULAR'!$D$1</f>
        <v>64677</v>
      </c>
      <c r="T48" s="11">
        <f>'EJEC NO IMPRIMIR'!T48/'EJEC REGULAR'!$D$1</f>
        <v>922458</v>
      </c>
      <c r="U48" s="11">
        <f t="shared" si="9"/>
        <v>176640975.12400007</v>
      </c>
      <c r="V48" s="25"/>
      <c r="W48" s="5">
        <f t="shared" si="4"/>
        <v>175653840.12400007</v>
      </c>
      <c r="X48" s="25"/>
      <c r="Y48" s="59" t="e">
        <f>+#REF!</f>
        <v>#REF!</v>
      </c>
      <c r="Z48" s="68" t="e">
        <f t="shared" si="1"/>
        <v>#REF!</v>
      </c>
      <c r="AA48" s="25"/>
      <c r="AB48" s="25"/>
      <c r="AC48" s="25">
        <v>166165525133</v>
      </c>
      <c r="AD48" s="25">
        <f t="shared" si="2"/>
        <v>166165525.133</v>
      </c>
      <c r="AE48" s="25" t="e">
        <f t="shared" si="7"/>
        <v>#REF!</v>
      </c>
      <c r="AF48" s="25"/>
    </row>
    <row r="49" spans="1:32" s="17" customFormat="1" ht="22.5" customHeight="1">
      <c r="A49" s="24"/>
      <c r="B49" s="29" t="s">
        <v>79</v>
      </c>
      <c r="C49" s="30"/>
      <c r="D49" s="31" t="s">
        <v>19</v>
      </c>
      <c r="F49" s="13">
        <f>'EJEC NO IMPRIMIR'!F49/'EJEC REGULAR'!$D$1</f>
        <v>0</v>
      </c>
      <c r="G49" s="13">
        <f>'EJEC NO IMPRIMIR'!G49/'EJEC REGULAR'!$D$1</f>
        <v>0</v>
      </c>
      <c r="H49" s="13">
        <f>'EJEC NO IMPRIMIR'!H49/'EJEC REGULAR'!$D$1</f>
        <v>0</v>
      </c>
      <c r="I49" s="13">
        <f>'EJEC NO IMPRIMIR'!I49/'EJEC REGULAR'!$D$1</f>
        <v>0</v>
      </c>
      <c r="J49" s="13">
        <f>'EJEC NO IMPRIMIR'!J49/'EJEC REGULAR'!$D$1</f>
        <v>0</v>
      </c>
      <c r="K49" s="13">
        <f>'EJEC NO IMPRIMIR'!K49/'EJEC REGULAR'!$D$1</f>
        <v>0</v>
      </c>
      <c r="L49" s="13">
        <f>'EJEC NO IMPRIMIR'!L49/'EJEC REGULAR'!$D$1</f>
        <v>0</v>
      </c>
      <c r="M49" s="13">
        <f>'EJEC NO IMPRIMIR'!M49/'EJEC REGULAR'!$D$1</f>
        <v>0</v>
      </c>
      <c r="N49" s="13">
        <f>'EJEC NO IMPRIMIR'!N49/'EJEC REGULAR'!$D$1</f>
        <v>0</v>
      </c>
      <c r="O49" s="13">
        <f>'EJEC NO IMPRIMIR'!O49/'EJEC REGULAR'!$D$1</f>
        <v>0</v>
      </c>
      <c r="P49" s="13">
        <f>'EJEC NO IMPRIMIR'!P49/'EJEC REGULAR'!$D$1</f>
        <v>0</v>
      </c>
      <c r="Q49" s="13">
        <f>'EJEC NO IMPRIMIR'!Q49/'EJEC REGULAR'!$D$1</f>
        <v>0</v>
      </c>
      <c r="R49" s="13">
        <f>'EJEC NO IMPRIMIR'!R49/'EJEC REGULAR'!$D$1</f>
        <v>0</v>
      </c>
      <c r="S49" s="13">
        <f>'EJEC NO IMPRIMIR'!S49/'EJEC REGULAR'!$D$1</f>
        <v>85710</v>
      </c>
      <c r="T49" s="13">
        <f>'EJEC NO IMPRIMIR'!T49/'EJEC REGULAR'!$D$1</f>
        <v>0</v>
      </c>
      <c r="U49" s="13">
        <f t="shared" si="9"/>
        <v>85710</v>
      </c>
      <c r="V49" s="25"/>
      <c r="W49" s="5">
        <f t="shared" si="4"/>
        <v>0</v>
      </c>
      <c r="X49" s="25"/>
      <c r="Y49" s="25"/>
      <c r="Z49" s="25">
        <f t="shared" si="1"/>
        <v>0</v>
      </c>
      <c r="AA49" s="25"/>
      <c r="AB49" s="25"/>
      <c r="AC49" s="25"/>
      <c r="AD49" s="25"/>
      <c r="AE49" s="25"/>
      <c r="AF49" s="25"/>
    </row>
    <row r="50" spans="6:32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6:32" ht="18" customHeight="1" hidden="1">
      <c r="F51" s="10">
        <f>+F9-F25</f>
        <v>621727.973</v>
      </c>
      <c r="G51" s="10">
        <f aca="true" t="shared" si="10" ref="G51:V51">+G9-G25</f>
        <v>59005.851999999955</v>
      </c>
      <c r="H51" s="10">
        <f t="shared" si="10"/>
        <v>-77013.2940000007</v>
      </c>
      <c r="I51" s="10">
        <f t="shared" si="10"/>
        <v>-421534.3540000003</v>
      </c>
      <c r="J51" s="10">
        <f t="shared" si="10"/>
        <v>-6305495.067000005</v>
      </c>
      <c r="K51" s="10">
        <f t="shared" si="10"/>
        <v>-199615908.805</v>
      </c>
      <c r="L51" s="10">
        <f t="shared" si="10"/>
        <v>-14135360.976</v>
      </c>
      <c r="M51" s="10">
        <f t="shared" si="10"/>
        <v>-4592216.126</v>
      </c>
      <c r="N51" s="10">
        <f t="shared" si="10"/>
        <v>-362127.6989999997</v>
      </c>
      <c r="O51" s="10">
        <f t="shared" si="10"/>
        <v>-1147091.5299999975</v>
      </c>
      <c r="P51" s="10">
        <f t="shared" si="10"/>
        <v>1346495.0070000002</v>
      </c>
      <c r="Q51" s="10">
        <f>+Q9-Q25</f>
        <v>35568386.298999995</v>
      </c>
      <c r="R51" s="10">
        <f t="shared" si="10"/>
        <v>193689.84400000144</v>
      </c>
      <c r="S51" s="10">
        <f t="shared" si="10"/>
        <v>-963</v>
      </c>
      <c r="T51" s="10">
        <f t="shared" si="10"/>
        <v>-264236</v>
      </c>
      <c r="U51" s="4">
        <f t="shared" si="10"/>
        <v>-189132641.8760001</v>
      </c>
      <c r="V51" s="4">
        <f t="shared" si="10"/>
        <v>0</v>
      </c>
      <c r="W51" s="4">
        <f>+W9-W25</f>
        <v>-188867442.87600017</v>
      </c>
      <c r="X51" s="2"/>
      <c r="Y51" s="2"/>
      <c r="Z51" s="2"/>
      <c r="AA51" s="2"/>
      <c r="AB51" s="2"/>
      <c r="AC51" s="2"/>
      <c r="AD51" s="2"/>
      <c r="AE51" s="2"/>
      <c r="AF51" s="2"/>
    </row>
    <row r="52" spans="6:32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6:32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6:32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6:32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6:32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6:32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6:32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6:32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6:32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6:32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6:32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6:32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6:32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6:32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6:32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6:32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6:32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6:32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6:32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6:32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6:32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6:32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6:32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6:32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6:32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6:32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6:32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6:32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2:32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2:32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2:32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2:32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2:32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2:32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2:32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2:32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2:32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2:32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2:32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2:32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2:32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2:32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2:32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2:32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2:32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2:32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2:32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2:32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2:32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2:32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2:32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2:32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2:32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2:32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2:32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2:32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2:32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2:32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2:32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2:32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</sheetData>
  <sheetProtection/>
  <mergeCells count="1">
    <mergeCell ref="K3:O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paperSize="122" scale="43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P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S56" sqref="S56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20.75390625" style="15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107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89" t="s">
        <v>102</v>
      </c>
      <c r="L3" s="89"/>
      <c r="M3" s="89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20" s="15" customFormat="1" ht="18" customHeight="1">
      <c r="B6" s="27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0"/>
      <c r="T6" s="70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2328320906</v>
      </c>
      <c r="G9" s="46">
        <f t="shared" si="0"/>
        <v>945836779</v>
      </c>
      <c r="H9" s="46">
        <f t="shared" si="0"/>
        <v>2432499576</v>
      </c>
      <c r="I9" s="46">
        <f>SUM(I11,I12,I13,I14,I19,I20,I21,I22,I23,I24,I10)</f>
        <v>4785138090</v>
      </c>
      <c r="J9" s="46">
        <f t="shared" si="0"/>
        <v>32226497684</v>
      </c>
      <c r="K9" s="46">
        <f t="shared" si="0"/>
        <v>79499480768</v>
      </c>
      <c r="L9" s="46">
        <f t="shared" si="0"/>
        <v>6545109347</v>
      </c>
      <c r="M9" s="46">
        <f t="shared" si="0"/>
        <v>5278786589</v>
      </c>
      <c r="N9" s="46">
        <f t="shared" si="0"/>
        <v>967785508</v>
      </c>
      <c r="O9" s="46">
        <f t="shared" si="0"/>
        <v>19590803192</v>
      </c>
      <c r="P9" s="46">
        <f t="shared" si="0"/>
        <v>7361912260</v>
      </c>
      <c r="Q9" s="46">
        <f>SUM(Q11,Q12,Q13,Q14,Q19,Q20,Q21,Q22,Q23,Q24,Q10)</f>
        <v>224347223938</v>
      </c>
      <c r="R9" s="46">
        <f t="shared" si="0"/>
        <v>4903470696</v>
      </c>
      <c r="S9" s="46">
        <f t="shared" si="0"/>
        <v>643552000</v>
      </c>
      <c r="T9" s="46">
        <f t="shared" si="0"/>
        <v>3209367000</v>
      </c>
      <c r="U9" s="46">
        <f>SUM(U11,U12,U13,U14,U19,U20,U21,U22,U24,U10,U23)</f>
        <v>395065784333</v>
      </c>
      <c r="V9" s="47"/>
      <c r="W9" s="66">
        <f>SUM(W11,W10,W12,W13,W14,W19,W20,W21,W22,W24,W23)</f>
        <v>391212865333</v>
      </c>
      <c r="X9" s="48"/>
      <c r="Y9" s="48">
        <f>+U9-T9-S9</f>
        <v>391212865333</v>
      </c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>
        <v>0</v>
      </c>
      <c r="G10" s="11">
        <v>0</v>
      </c>
      <c r="H10" s="11">
        <v>4026576</v>
      </c>
      <c r="I10" s="11">
        <v>0</v>
      </c>
      <c r="J10" s="11">
        <v>4384252</v>
      </c>
      <c r="K10" s="11">
        <v>7498005</v>
      </c>
      <c r="L10" s="11">
        <v>0</v>
      </c>
      <c r="M10" s="11">
        <v>0</v>
      </c>
      <c r="N10" s="11">
        <v>582814</v>
      </c>
      <c r="O10" s="11">
        <v>0</v>
      </c>
      <c r="P10" s="11">
        <v>0</v>
      </c>
      <c r="Q10" s="11">
        <v>0</v>
      </c>
      <c r="R10" s="11">
        <v>0</v>
      </c>
      <c r="S10" s="11"/>
      <c r="T10" s="11"/>
      <c r="U10" s="11">
        <f>SUM(F10:T10)</f>
        <v>16491647</v>
      </c>
      <c r="V10" s="25"/>
      <c r="W10" s="5">
        <f>+U10-T10-S10</f>
        <v>16491647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433650</v>
      </c>
      <c r="G11" s="11">
        <v>204390</v>
      </c>
      <c r="H11" s="11">
        <v>2058637</v>
      </c>
      <c r="I11" s="11">
        <v>6074644</v>
      </c>
      <c r="J11" s="11">
        <v>3411890</v>
      </c>
      <c r="K11" s="11">
        <v>32947182</v>
      </c>
      <c r="L11" s="11">
        <v>2079003</v>
      </c>
      <c r="M11" s="11">
        <v>1670217</v>
      </c>
      <c r="N11" s="11">
        <v>567288</v>
      </c>
      <c r="O11" s="11">
        <v>957868</v>
      </c>
      <c r="P11" s="11">
        <v>4363792</v>
      </c>
      <c r="Q11" s="11"/>
      <c r="R11" s="11">
        <v>1803646</v>
      </c>
      <c r="S11" s="11">
        <v>633000</v>
      </c>
      <c r="T11" s="11"/>
      <c r="U11" s="11">
        <f>SUM(F11:T11)</f>
        <v>57205207</v>
      </c>
      <c r="V11" s="25"/>
      <c r="W11" s="65">
        <f>+U11-T11-S11</f>
        <v>56572207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30000</v>
      </c>
      <c r="J12" s="11">
        <v>1018234013</v>
      </c>
      <c r="K12" s="11">
        <v>1947230374</v>
      </c>
      <c r="L12" s="11">
        <v>0</v>
      </c>
      <c r="M12" s="11"/>
      <c r="N12" s="11"/>
      <c r="O12" s="11"/>
      <c r="P12" s="11"/>
      <c r="Q12" s="11">
        <v>19060540747</v>
      </c>
      <c r="R12" s="11">
        <v>11302286</v>
      </c>
      <c r="S12" s="11">
        <v>7437000</v>
      </c>
      <c r="T12" s="11"/>
      <c r="U12" s="11">
        <f>SUM(F12:T12)</f>
        <v>22044774420</v>
      </c>
      <c r="V12" s="25"/>
      <c r="W12" s="65">
        <f>+U12-T12-S12</f>
        <v>22037337420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60273423</v>
      </c>
      <c r="G13" s="11">
        <v>19950686</v>
      </c>
      <c r="H13" s="11">
        <v>137830273</v>
      </c>
      <c r="I13" s="11">
        <v>105708641</v>
      </c>
      <c r="J13" s="11">
        <v>442042715</v>
      </c>
      <c r="K13" s="11">
        <v>1938958949</v>
      </c>
      <c r="L13" s="11">
        <v>114178601</v>
      </c>
      <c r="M13" s="11">
        <v>29286297</v>
      </c>
      <c r="N13" s="11">
        <v>26471798</v>
      </c>
      <c r="O13" s="11">
        <v>44857572</v>
      </c>
      <c r="P13" s="11">
        <v>124490436</v>
      </c>
      <c r="Q13" s="11">
        <v>8657010461</v>
      </c>
      <c r="R13" s="11">
        <v>145914928</v>
      </c>
      <c r="S13" s="11">
        <v>14766000</v>
      </c>
      <c r="T13" s="11">
        <v>34225000</v>
      </c>
      <c r="U13" s="11">
        <f>SUM(F13:T13)</f>
        <v>11895965780</v>
      </c>
      <c r="V13" s="25"/>
      <c r="W13" s="65">
        <f aca="true" t="shared" si="1" ref="W13:W49">+U13-T13-S13</f>
        <v>11846974780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2" ref="F14:R14">SUM(F15,F18)</f>
        <v>1725064000</v>
      </c>
      <c r="G14" s="11">
        <f t="shared" si="2"/>
        <v>776351000</v>
      </c>
      <c r="H14" s="11">
        <f t="shared" si="2"/>
        <v>1992000000</v>
      </c>
      <c r="I14" s="11">
        <f t="shared" si="2"/>
        <v>2300000000</v>
      </c>
      <c r="J14" s="11">
        <f t="shared" si="2"/>
        <v>4135000000</v>
      </c>
      <c r="K14" s="11">
        <f>SUM(K15,K18)</f>
        <v>44532079000</v>
      </c>
      <c r="L14" s="11">
        <f t="shared" si="2"/>
        <v>1600800000</v>
      </c>
      <c r="M14" s="11">
        <f t="shared" si="2"/>
        <v>1500000000</v>
      </c>
      <c r="N14" s="11">
        <f t="shared" si="2"/>
        <v>830095000</v>
      </c>
      <c r="O14" s="11">
        <f>SUM(O15,O18)</f>
        <v>11910000000</v>
      </c>
      <c r="P14" s="11">
        <f>SUM(P15,P18)</f>
        <v>5380633000</v>
      </c>
      <c r="Q14" s="11">
        <f>SUM(Q15,Q18)</f>
        <v>50088277000</v>
      </c>
      <c r="R14" s="11">
        <f t="shared" si="2"/>
        <v>3450201000</v>
      </c>
      <c r="S14" s="11">
        <f>SUM(S15,S18)</f>
        <v>465000000</v>
      </c>
      <c r="T14" s="11">
        <f>SUM(T15,T18)</f>
        <v>3175142000</v>
      </c>
      <c r="U14" s="11">
        <f>SUM(U15,U18)</f>
        <v>133860642000</v>
      </c>
      <c r="V14" s="25"/>
      <c r="W14" s="5">
        <f>+U14-T14-S14</f>
        <v>130220500000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3" ref="F15:R15">SUM(F16:F17)</f>
        <v>1725064000</v>
      </c>
      <c r="G15" s="11">
        <f t="shared" si="3"/>
        <v>776351000</v>
      </c>
      <c r="H15" s="11">
        <f t="shared" si="3"/>
        <v>1992000000</v>
      </c>
      <c r="I15" s="11">
        <f t="shared" si="3"/>
        <v>2300000000</v>
      </c>
      <c r="J15" s="11">
        <f t="shared" si="3"/>
        <v>4135000000</v>
      </c>
      <c r="K15" s="11">
        <f>SUM(K16:K17)</f>
        <v>44532079000</v>
      </c>
      <c r="L15" s="11">
        <f t="shared" si="3"/>
        <v>1600800000</v>
      </c>
      <c r="M15" s="11">
        <f t="shared" si="3"/>
        <v>1500000000</v>
      </c>
      <c r="N15" s="11">
        <f t="shared" si="3"/>
        <v>830095000</v>
      </c>
      <c r="O15" s="11">
        <f t="shared" si="3"/>
        <v>11910000000</v>
      </c>
      <c r="P15" s="11">
        <f t="shared" si="3"/>
        <v>5380633000</v>
      </c>
      <c r="Q15" s="11">
        <f>SUM(Q16:Q17)</f>
        <v>50088277000</v>
      </c>
      <c r="R15" s="11">
        <f t="shared" si="3"/>
        <v>3450201000</v>
      </c>
      <c r="S15" s="11">
        <f>SUM(S16:S17)</f>
        <v>465000000</v>
      </c>
      <c r="T15" s="11">
        <f>SUM(T16:T17)</f>
        <v>3175142000</v>
      </c>
      <c r="U15" s="11">
        <f>SUM(U16:U17)</f>
        <v>133860642000</v>
      </c>
      <c r="V15" s="25"/>
      <c r="W15" s="5">
        <f t="shared" si="1"/>
        <v>130220500000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1725064000</v>
      </c>
      <c r="G16" s="11">
        <v>776351000</v>
      </c>
      <c r="H16" s="11">
        <v>1992000000</v>
      </c>
      <c r="I16" s="11">
        <v>2300000000</v>
      </c>
      <c r="J16" s="11">
        <v>4135000000</v>
      </c>
      <c r="K16" s="11">
        <v>24532079000</v>
      </c>
      <c r="L16" s="11">
        <v>1600800000</v>
      </c>
      <c r="M16" s="11">
        <v>1500000000</v>
      </c>
      <c r="N16" s="11">
        <v>830095000</v>
      </c>
      <c r="O16" s="11">
        <v>1910000000</v>
      </c>
      <c r="P16" s="11">
        <v>3558734000</v>
      </c>
      <c r="Q16" s="11">
        <v>3031277000</v>
      </c>
      <c r="R16" s="11">
        <v>3403000000</v>
      </c>
      <c r="S16" s="11">
        <v>444000000</v>
      </c>
      <c r="T16" s="11">
        <v>2127000000</v>
      </c>
      <c r="U16" s="11">
        <f>SUM(F16:T16)</f>
        <v>53865400000</v>
      </c>
      <c r="V16" s="25"/>
      <c r="W16" s="65">
        <f t="shared" si="1"/>
        <v>51294400000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20000000000</v>
      </c>
      <c r="L17" s="11">
        <v>0</v>
      </c>
      <c r="M17" s="11">
        <v>0</v>
      </c>
      <c r="N17" s="11"/>
      <c r="O17" s="11">
        <v>10000000000</v>
      </c>
      <c r="P17" s="11">
        <v>1821899000</v>
      </c>
      <c r="Q17" s="11">
        <v>47057000000</v>
      </c>
      <c r="R17" s="11">
        <v>47201000</v>
      </c>
      <c r="S17" s="11">
        <v>21000000</v>
      </c>
      <c r="T17" s="11">
        <v>1048142000</v>
      </c>
      <c r="U17" s="11">
        <f aca="true" t="shared" si="4" ref="U17:U24">SUM(F17:T17)</f>
        <v>79995242000</v>
      </c>
      <c r="V17" s="25"/>
      <c r="W17" s="65">
        <f t="shared" si="1"/>
        <v>78926100000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0</v>
      </c>
      <c r="Q18" s="11"/>
      <c r="R18" s="11"/>
      <c r="S18" s="11"/>
      <c r="T18" s="11"/>
      <c r="U18" s="11">
        <f t="shared" si="4"/>
        <v>0</v>
      </c>
      <c r="V18" s="25"/>
      <c r="W18" s="65">
        <f t="shared" si="1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>
        <v>0</v>
      </c>
      <c r="J19" s="11"/>
      <c r="K19" s="11">
        <v>0</v>
      </c>
      <c r="L19" s="11">
        <v>0</v>
      </c>
      <c r="M19" s="11">
        <v>0</v>
      </c>
      <c r="N19" s="11"/>
      <c r="O19" s="11">
        <v>0</v>
      </c>
      <c r="P19" s="11">
        <v>0</v>
      </c>
      <c r="Q19" s="11"/>
      <c r="R19" s="11">
        <v>0</v>
      </c>
      <c r="S19" s="11"/>
      <c r="T19" s="11"/>
      <c r="U19" s="11">
        <f t="shared" si="4"/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249623595</v>
      </c>
      <c r="G21" s="11">
        <v>82162737</v>
      </c>
      <c r="H21" s="11">
        <v>250441824</v>
      </c>
      <c r="I21" s="11">
        <v>255018288</v>
      </c>
      <c r="J21" s="11">
        <v>394626912</v>
      </c>
      <c r="K21" s="11">
        <v>4311573279</v>
      </c>
      <c r="L21" s="11">
        <v>217681132</v>
      </c>
      <c r="M21" s="11">
        <v>209423972</v>
      </c>
      <c r="N21" s="11">
        <v>98087160</v>
      </c>
      <c r="O21" s="11">
        <v>52954778</v>
      </c>
      <c r="P21" s="11">
        <v>532283484</v>
      </c>
      <c r="Q21" s="11">
        <v>109805596</v>
      </c>
      <c r="R21" s="11">
        <v>380008026</v>
      </c>
      <c r="S21" s="11">
        <v>25427000</v>
      </c>
      <c r="T21" s="11"/>
      <c r="U21" s="11">
        <f t="shared" si="4"/>
        <v>7169117783</v>
      </c>
      <c r="V21" s="25"/>
      <c r="W21" s="65">
        <f t="shared" si="1"/>
        <v>7143690783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>
        <v>0</v>
      </c>
      <c r="J22" s="11"/>
      <c r="K22" s="11"/>
      <c r="L22" s="11"/>
      <c r="M22" s="11"/>
      <c r="N22" s="11">
        <v>0</v>
      </c>
      <c r="O22" s="11"/>
      <c r="P22" s="11"/>
      <c r="Q22" s="11">
        <v>81169837500</v>
      </c>
      <c r="R22" s="11"/>
      <c r="S22" s="11"/>
      <c r="T22" s="11"/>
      <c r="U22" s="11">
        <f t="shared" si="4"/>
        <v>81169837500</v>
      </c>
      <c r="V22" s="25"/>
      <c r="W22" s="65">
        <f t="shared" si="1"/>
        <v>81169837500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292926238</v>
      </c>
      <c r="G24" s="11">
        <v>67167966</v>
      </c>
      <c r="H24" s="11">
        <v>46142266</v>
      </c>
      <c r="I24" s="11">
        <v>2118306517</v>
      </c>
      <c r="J24" s="11">
        <v>26228797902</v>
      </c>
      <c r="K24" s="11">
        <v>26729193979</v>
      </c>
      <c r="L24" s="11">
        <v>4610370611</v>
      </c>
      <c r="M24" s="11">
        <v>3538406103</v>
      </c>
      <c r="N24" s="11">
        <v>11981448</v>
      </c>
      <c r="O24" s="11">
        <v>7582032974</v>
      </c>
      <c r="P24" s="11">
        <v>1320141548</v>
      </c>
      <c r="Q24" s="11">
        <v>65261752634</v>
      </c>
      <c r="R24" s="11">
        <v>914240810</v>
      </c>
      <c r="S24" s="11">
        <v>130289000</v>
      </c>
      <c r="T24" s="11"/>
      <c r="U24" s="11">
        <f t="shared" si="4"/>
        <v>138851749996</v>
      </c>
      <c r="V24" s="25"/>
      <c r="W24" s="65">
        <f t="shared" si="1"/>
        <v>138721460996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67">
        <f>SUM(F26,F27,F28,F29,F30,F31,F32,F41,F42,F46,F47,F48,F49)</f>
        <v>1706592933</v>
      </c>
      <c r="G25" s="67">
        <f aca="true" t="shared" si="5" ref="G25:T25">SUM(G26,G27,G28,G29,G30,G31,G32,G41,G42,G46,G47,G48,G49)</f>
        <v>886830927</v>
      </c>
      <c r="H25" s="67">
        <f t="shared" si="5"/>
        <v>2509512870</v>
      </c>
      <c r="I25" s="67">
        <f t="shared" si="5"/>
        <v>5206672444</v>
      </c>
      <c r="J25" s="67">
        <f t="shared" si="5"/>
        <v>38531992751</v>
      </c>
      <c r="K25" s="67">
        <f t="shared" si="5"/>
        <v>279115389573</v>
      </c>
      <c r="L25" s="67">
        <f t="shared" si="5"/>
        <v>20680470323</v>
      </c>
      <c r="M25" s="67">
        <f t="shared" si="5"/>
        <v>9871002715</v>
      </c>
      <c r="N25" s="67">
        <f t="shared" si="5"/>
        <v>1329913207</v>
      </c>
      <c r="O25" s="67">
        <f t="shared" si="5"/>
        <v>20737894722</v>
      </c>
      <c r="P25" s="67">
        <f t="shared" si="5"/>
        <v>6015417253</v>
      </c>
      <c r="Q25" s="67">
        <f t="shared" si="5"/>
        <v>188778837639</v>
      </c>
      <c r="R25" s="67">
        <f t="shared" si="5"/>
        <v>4709780852</v>
      </c>
      <c r="S25" s="46">
        <f t="shared" si="5"/>
        <v>644515000</v>
      </c>
      <c r="T25" s="46">
        <f t="shared" si="5"/>
        <v>3473603000</v>
      </c>
      <c r="U25" s="46">
        <f>SUM(U26,U27,U28,U29,U30,U31,U32,U41,U42,U46,U47,U48,U49)</f>
        <v>584198426209</v>
      </c>
      <c r="V25" s="48"/>
      <c r="W25" s="66">
        <f>SUM(W26,W27,W28,W29,W30,W31,W32,W41,W42,W46,W47,W48,W49)</f>
        <v>580080308209</v>
      </c>
      <c r="X25" s="48"/>
      <c r="Y25" s="48">
        <f>+U25-T25-S25</f>
        <v>580080308209</v>
      </c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1416942624</v>
      </c>
      <c r="G26" s="11">
        <v>735665800</v>
      </c>
      <c r="H26" s="11">
        <v>2137114423</v>
      </c>
      <c r="I26" s="11">
        <v>2840455623</v>
      </c>
      <c r="J26" s="11">
        <v>4155949099</v>
      </c>
      <c r="K26" s="11">
        <v>27461746202</v>
      </c>
      <c r="L26" s="11">
        <v>2061226641</v>
      </c>
      <c r="M26" s="11">
        <v>1574504019</v>
      </c>
      <c r="N26" s="11">
        <v>1232678150</v>
      </c>
      <c r="O26" s="11">
        <v>1606556035</v>
      </c>
      <c r="P26" s="11">
        <v>4021308459</v>
      </c>
      <c r="Q26" s="11">
        <v>3091828483</v>
      </c>
      <c r="R26" s="11">
        <v>3655738363</v>
      </c>
      <c r="S26" s="11">
        <v>452086000</v>
      </c>
      <c r="T26" s="11">
        <v>2222739000</v>
      </c>
      <c r="U26" s="11">
        <f aca="true" t="shared" si="6" ref="U26:U31">SUM(F26:T26)</f>
        <v>58666538921</v>
      </c>
      <c r="V26" s="25"/>
      <c r="W26" s="65">
        <f t="shared" si="1"/>
        <v>55991713921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27194034</v>
      </c>
      <c r="G27" s="11">
        <v>29555939</v>
      </c>
      <c r="H27" s="11">
        <v>68987910</v>
      </c>
      <c r="I27" s="11">
        <v>97712870</v>
      </c>
      <c r="J27" s="11">
        <v>238180855</v>
      </c>
      <c r="K27" s="11">
        <v>1629439577</v>
      </c>
      <c r="L27" s="11">
        <v>88888421</v>
      </c>
      <c r="M27" s="11">
        <v>44691116</v>
      </c>
      <c r="N27" s="11">
        <v>28416586</v>
      </c>
      <c r="O27" s="11">
        <v>254184860</v>
      </c>
      <c r="P27" s="11">
        <v>819303039</v>
      </c>
      <c r="Q27" s="11">
        <v>211431509</v>
      </c>
      <c r="R27" s="11">
        <v>225540218</v>
      </c>
      <c r="S27" s="11">
        <v>27459000</v>
      </c>
      <c r="T27" s="11">
        <v>290742000</v>
      </c>
      <c r="U27" s="11">
        <f t="shared" si="6"/>
        <v>4081727934</v>
      </c>
      <c r="V27" s="25"/>
      <c r="W27" s="65">
        <f t="shared" si="1"/>
        <v>3763526934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125227695</v>
      </c>
      <c r="G28" s="11">
        <v>17560960</v>
      </c>
      <c r="H28" s="11">
        <v>212413399</v>
      </c>
      <c r="I28" s="11">
        <v>121204634</v>
      </c>
      <c r="J28" s="11">
        <v>88209895</v>
      </c>
      <c r="K28" s="11">
        <v>1190064461</v>
      </c>
      <c r="L28" s="11">
        <v>20508741</v>
      </c>
      <c r="M28" s="11">
        <v>50572583</v>
      </c>
      <c r="N28" s="11">
        <v>29374818</v>
      </c>
      <c r="O28" s="11">
        <v>12974621</v>
      </c>
      <c r="P28" s="11">
        <v>368769270</v>
      </c>
      <c r="Q28" s="11">
        <v>18296666</v>
      </c>
      <c r="R28" s="11">
        <v>46250124</v>
      </c>
      <c r="S28" s="11"/>
      <c r="T28" s="11"/>
      <c r="U28" s="11">
        <f t="shared" si="6"/>
        <v>2301427867</v>
      </c>
      <c r="V28" s="25"/>
      <c r="W28" s="65">
        <f t="shared" si="1"/>
        <v>2301427867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75129960</v>
      </c>
      <c r="G29" s="11"/>
      <c r="H29" s="11"/>
      <c r="I29" s="11"/>
      <c r="J29" s="11"/>
      <c r="K29" s="11">
        <v>0</v>
      </c>
      <c r="L29" s="11"/>
      <c r="M29" s="11"/>
      <c r="N29" s="11"/>
      <c r="O29" s="11"/>
      <c r="P29" s="11"/>
      <c r="Q29" s="11">
        <v>96803755</v>
      </c>
      <c r="R29" s="11">
        <v>0</v>
      </c>
      <c r="S29" s="11"/>
      <c r="T29" s="11"/>
      <c r="U29" s="11">
        <f t="shared" si="6"/>
        <v>171933715</v>
      </c>
      <c r="V29" s="25"/>
      <c r="W29" s="65">
        <f t="shared" si="1"/>
        <v>171933715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14583000</v>
      </c>
      <c r="T30" s="11">
        <v>37664000</v>
      </c>
      <c r="U30" s="11">
        <f t="shared" si="6"/>
        <v>52247000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/>
      <c r="J31" s="11">
        <v>1877886378</v>
      </c>
      <c r="K31" s="11"/>
      <c r="L31" s="11"/>
      <c r="M31" s="11"/>
      <c r="N31" s="11"/>
      <c r="O31" s="11">
        <v>37612136</v>
      </c>
      <c r="P31" s="11"/>
      <c r="Q31" s="11"/>
      <c r="R31" s="11"/>
      <c r="S31" s="11"/>
      <c r="T31" s="11"/>
      <c r="U31" s="11">
        <f t="shared" si="6"/>
        <v>1915498514</v>
      </c>
      <c r="V31" s="25"/>
      <c r="W31" s="65">
        <f t="shared" si="1"/>
        <v>1915498514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7" ref="F32:L32">SUM(F33:F40)</f>
        <v>128998</v>
      </c>
      <c r="G32" s="11">
        <f t="shared" si="7"/>
        <v>0</v>
      </c>
      <c r="H32" s="11">
        <f t="shared" si="7"/>
        <v>347560</v>
      </c>
      <c r="I32" s="11">
        <f t="shared" si="7"/>
        <v>0</v>
      </c>
      <c r="J32" s="11">
        <f t="shared" si="7"/>
        <v>397328</v>
      </c>
      <c r="K32" s="11">
        <f t="shared" si="7"/>
        <v>0</v>
      </c>
      <c r="L32" s="11">
        <f t="shared" si="7"/>
        <v>0</v>
      </c>
      <c r="M32" s="11">
        <f>SUM(M33:M40)</f>
        <v>0</v>
      </c>
      <c r="N32" s="11">
        <f>SUM(N33:N40)</f>
        <v>1338619</v>
      </c>
      <c r="O32" s="11">
        <f>SUM(O33:O40)</f>
        <v>0</v>
      </c>
      <c r="P32" s="11">
        <f>SUM(P33:P40)</f>
        <v>144200650</v>
      </c>
      <c r="Q32" s="11">
        <f>SUM(Q33:Q40)</f>
        <v>334515</v>
      </c>
      <c r="R32" s="11">
        <f>SUM(R33:R40)</f>
        <v>0</v>
      </c>
      <c r="S32" s="11">
        <f>SUM(S33:S39)</f>
        <v>0</v>
      </c>
      <c r="T32" s="11">
        <f>SUM(T33:T39)</f>
        <v>0</v>
      </c>
      <c r="U32" s="11">
        <f>SUM(U33:U40)</f>
        <v>146747670</v>
      </c>
      <c r="V32" s="6"/>
      <c r="W32" s="5">
        <f t="shared" si="1"/>
        <v>146747670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8" ref="U33:U41">SUM(F33:T33)</f>
        <v>0</v>
      </c>
      <c r="V33" s="25"/>
      <c r="W33" s="5">
        <f t="shared" si="1"/>
        <v>0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/>
      <c r="L34" s="11"/>
      <c r="M34" s="11"/>
      <c r="N34" s="11"/>
      <c r="O34" s="11">
        <v>0</v>
      </c>
      <c r="P34" s="11"/>
      <c r="Q34" s="11"/>
      <c r="R34" s="11"/>
      <c r="S34" s="11"/>
      <c r="T34" s="11"/>
      <c r="U34" s="11">
        <f t="shared" si="8"/>
        <v>0</v>
      </c>
      <c r="V34" s="25"/>
      <c r="W34" s="5">
        <f t="shared" si="1"/>
        <v>0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>
        <v>0</v>
      </c>
      <c r="J35" s="11"/>
      <c r="K35" s="11">
        <v>0</v>
      </c>
      <c r="L35" s="11">
        <v>0</v>
      </c>
      <c r="M35" s="11">
        <v>0</v>
      </c>
      <c r="N35" s="11"/>
      <c r="O35" s="11">
        <v>0</v>
      </c>
      <c r="P35" s="11">
        <v>0</v>
      </c>
      <c r="Q35" s="11"/>
      <c r="R35" s="11">
        <v>0</v>
      </c>
      <c r="S35" s="11"/>
      <c r="T35" s="11"/>
      <c r="U35" s="11">
        <f t="shared" si="8"/>
        <v>0</v>
      </c>
      <c r="V35" s="25"/>
      <c r="W35" s="65">
        <f t="shared" si="1"/>
        <v>0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/>
      <c r="L36" s="11"/>
      <c r="M36" s="11"/>
      <c r="N36" s="11"/>
      <c r="O36" s="11">
        <v>0</v>
      </c>
      <c r="P36" s="11"/>
      <c r="Q36" s="11"/>
      <c r="R36" s="11"/>
      <c r="S36" s="11"/>
      <c r="T36" s="11"/>
      <c r="U36" s="11">
        <f t="shared" si="8"/>
        <v>0</v>
      </c>
      <c r="V36" s="25"/>
      <c r="W36" s="65">
        <f t="shared" si="1"/>
        <v>0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v>0</v>
      </c>
      <c r="Q37" s="11"/>
      <c r="R37" s="11"/>
      <c r="S37" s="11"/>
      <c r="T37" s="11"/>
      <c r="U37" s="11">
        <f t="shared" si="8"/>
        <v>0</v>
      </c>
      <c r="V37" s="25"/>
      <c r="W37" s="65">
        <f t="shared" si="1"/>
        <v>0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1338619</v>
      </c>
      <c r="O38" s="11">
        <v>0</v>
      </c>
      <c r="P38" s="11">
        <v>0</v>
      </c>
      <c r="Q38" s="11">
        <v>131100</v>
      </c>
      <c r="R38" s="11">
        <v>0</v>
      </c>
      <c r="S38" s="11"/>
      <c r="T38" s="11"/>
      <c r="U38" s="11">
        <f t="shared" si="8"/>
        <v>1469719</v>
      </c>
      <c r="V38" s="25"/>
      <c r="W38" s="65">
        <f t="shared" si="1"/>
        <v>1469719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128998</v>
      </c>
      <c r="G39" s="11">
        <v>0</v>
      </c>
      <c r="H39" s="11">
        <v>347560</v>
      </c>
      <c r="I39" s="11">
        <v>0</v>
      </c>
      <c r="J39" s="11">
        <v>397328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144200650</v>
      </c>
      <c r="Q39" s="11">
        <v>203415</v>
      </c>
      <c r="R39" s="11">
        <v>0</v>
      </c>
      <c r="S39" s="11"/>
      <c r="T39" s="11"/>
      <c r="U39" s="11">
        <f t="shared" si="8"/>
        <v>145277951</v>
      </c>
      <c r="V39" s="25"/>
      <c r="W39" s="65">
        <f t="shared" si="1"/>
        <v>145277951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>
        <v>0</v>
      </c>
      <c r="J41" s="13"/>
      <c r="K41" s="13"/>
      <c r="L41" s="13"/>
      <c r="M41" s="13"/>
      <c r="N41" s="13"/>
      <c r="O41" s="13"/>
      <c r="P41" s="13"/>
      <c r="Q41" s="13">
        <v>0</v>
      </c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112783817</v>
      </c>
      <c r="J42" s="13">
        <f t="shared" si="9"/>
        <v>9902694446</v>
      </c>
      <c r="K42" s="13">
        <f t="shared" si="9"/>
        <v>139608998228</v>
      </c>
      <c r="L42" s="13">
        <f t="shared" si="9"/>
        <v>12735359390</v>
      </c>
      <c r="M42" s="13">
        <f t="shared" si="9"/>
        <v>5065402630</v>
      </c>
      <c r="N42" s="13">
        <f t="shared" si="9"/>
        <v>0</v>
      </c>
      <c r="O42" s="13">
        <f t="shared" si="9"/>
        <v>7252608107</v>
      </c>
      <c r="P42" s="13">
        <f t="shared" si="9"/>
        <v>0</v>
      </c>
      <c r="Q42" s="13">
        <f>SUM(Q43:Q45)</f>
        <v>61372104908</v>
      </c>
      <c r="R42" s="13">
        <f t="shared" si="9"/>
        <v>100155280</v>
      </c>
      <c r="S42" s="13">
        <f t="shared" si="9"/>
        <v>0</v>
      </c>
      <c r="T42" s="13">
        <f t="shared" si="9"/>
        <v>0</v>
      </c>
      <c r="U42" s="51">
        <f t="shared" si="9"/>
        <v>236150106806</v>
      </c>
      <c r="V42" s="2"/>
      <c r="W42" s="5">
        <f t="shared" si="1"/>
        <v>236150106806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0</v>
      </c>
      <c r="G43" s="11"/>
      <c r="H43" s="11"/>
      <c r="I43" s="11">
        <v>0</v>
      </c>
      <c r="J43" s="11">
        <v>33215175</v>
      </c>
      <c r="K43" s="11">
        <v>236255050</v>
      </c>
      <c r="L43" s="11">
        <v>11037400</v>
      </c>
      <c r="M43" s="11">
        <v>0</v>
      </c>
      <c r="N43" s="11">
        <v>0</v>
      </c>
      <c r="O43" s="11"/>
      <c r="P43" s="11"/>
      <c r="Q43" s="11"/>
      <c r="R43" s="11">
        <v>20000000</v>
      </c>
      <c r="S43" s="11"/>
      <c r="T43" s="11"/>
      <c r="U43" s="11">
        <f aca="true" t="shared" si="10" ref="U43:U49">SUM(F43:T43)</f>
        <v>300507625</v>
      </c>
      <c r="V43" s="25"/>
      <c r="W43" s="65">
        <f t="shared" si="1"/>
        <v>300507625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112783817</v>
      </c>
      <c r="J44" s="11">
        <v>9869479271</v>
      </c>
      <c r="K44" s="11">
        <v>139372743178</v>
      </c>
      <c r="L44" s="11">
        <v>12724321990</v>
      </c>
      <c r="M44" s="11">
        <v>5065402630</v>
      </c>
      <c r="N44" s="11"/>
      <c r="O44" s="11">
        <v>7252608107</v>
      </c>
      <c r="P44" s="11"/>
      <c r="Q44" s="11">
        <v>61372104908</v>
      </c>
      <c r="R44" s="11">
        <v>80155280</v>
      </c>
      <c r="S44" s="11"/>
      <c r="T44" s="11"/>
      <c r="U44" s="11">
        <f t="shared" si="10"/>
        <v>235849599181</v>
      </c>
      <c r="V44" s="25"/>
      <c r="W44" s="65">
        <f t="shared" si="1"/>
        <v>235849599181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0"/>
        <v>0</v>
      </c>
      <c r="V46" s="25"/>
      <c r="W46" s="5">
        <f t="shared" si="1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103985512658</v>
      </c>
      <c r="R47" s="11"/>
      <c r="S47" s="11"/>
      <c r="T47" s="11"/>
      <c r="U47" s="11">
        <f>SUM(F47:T47)</f>
        <v>103985512658</v>
      </c>
      <c r="V47" s="25"/>
      <c r="W47" s="65">
        <f t="shared" si="1"/>
        <v>103985512658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61969622</v>
      </c>
      <c r="G48" s="11">
        <v>104048228</v>
      </c>
      <c r="H48" s="11">
        <v>90649578</v>
      </c>
      <c r="I48" s="11">
        <v>2034515500</v>
      </c>
      <c r="J48" s="11">
        <v>22268674750</v>
      </c>
      <c r="K48" s="11">
        <v>109225141105</v>
      </c>
      <c r="L48" s="11">
        <v>5774487130</v>
      </c>
      <c r="M48" s="11">
        <v>3135832367</v>
      </c>
      <c r="N48" s="11">
        <v>38105034</v>
      </c>
      <c r="O48" s="11">
        <v>11573958963</v>
      </c>
      <c r="P48" s="11">
        <v>661835835</v>
      </c>
      <c r="Q48" s="11">
        <v>20002525145</v>
      </c>
      <c r="R48" s="11">
        <v>682096867</v>
      </c>
      <c r="S48" s="11">
        <v>64677000</v>
      </c>
      <c r="T48" s="11">
        <v>922458000</v>
      </c>
      <c r="U48" s="11">
        <f t="shared" si="10"/>
        <v>176640975124</v>
      </c>
      <c r="V48" s="25"/>
      <c r="W48" s="65">
        <f t="shared" si="1"/>
        <v>175653840124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85710000</v>
      </c>
      <c r="T49" s="13"/>
      <c r="U49" s="13">
        <f t="shared" si="10"/>
        <v>85710000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-963000</v>
      </c>
      <c r="T51" s="10">
        <f>+T9-T25</f>
        <v>-264236000</v>
      </c>
      <c r="U51" s="4">
        <f>+U9-U25</f>
        <v>-189132641876</v>
      </c>
      <c r="V51" s="4">
        <f>+V9-V25</f>
        <v>0</v>
      </c>
      <c r="W51" s="4">
        <f>+W9-W25</f>
        <v>-188867442876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(DIRPLAN)</cp:lastModifiedBy>
  <cp:lastPrinted>2022-04-20T21:11:28Z</cp:lastPrinted>
  <dcterms:created xsi:type="dcterms:W3CDTF">1998-06-30T14:14:38Z</dcterms:created>
  <dcterms:modified xsi:type="dcterms:W3CDTF">2023-06-01T15:51:42Z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/>
  </property>
</Properties>
</file>