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4400" windowHeight="11655" tabRatio="713" activeTab="0"/>
  </bookViews>
  <sheets>
    <sheet name="VIGENTE REGULAR" sheetId="1" r:id="rId1"/>
    <sheet name="EJEC REGULAR" sheetId="2" r:id="rId2"/>
    <sheet name="VIGENTE FET" sheetId="3" r:id="rId3"/>
    <sheet name="EJECUTADO FET" sheetId="4" r:id="rId4"/>
    <sheet name="EJEC NO IMPRIMIR" sheetId="5" state="hidden" r:id="rId5"/>
  </sheets>
  <definedNames>
    <definedName name="A_impresión_IM" localSheetId="4">#REF!</definedName>
    <definedName name="A_impresión_IM" localSheetId="1">#REF!</definedName>
    <definedName name="A_impresión_IM" localSheetId="3">#REF!</definedName>
    <definedName name="A_impresión_IM" localSheetId="2">#REF!</definedName>
    <definedName name="A_impresión_IM">#REF!</definedName>
    <definedName name="_xlnm.Print_Area" localSheetId="4">'EJEC NO IMPRIMIR'!$A$2:$U$49</definedName>
    <definedName name="_xlnm.Print_Area" localSheetId="1">'EJEC REGULAR'!$A$2:$U$49</definedName>
    <definedName name="_xlnm.Print_Area" localSheetId="3">'EJECUTADO FET'!$A$2:$U$31</definedName>
    <definedName name="_xlnm.Print_Area" localSheetId="2">'VIGENTE FET'!$A$2:$U$29</definedName>
    <definedName name="_xlnm.Print_Area" localSheetId="0">'VIGENTE REGULAR'!$A$2:$U$49</definedName>
    <definedName name="INICIAL" localSheetId="4">#REF!</definedName>
    <definedName name="INICIAL" localSheetId="1">#REF!</definedName>
    <definedName name="INICIAL" localSheetId="3">#REF!</definedName>
    <definedName name="INICIAL" localSheetId="2">#REF!</definedName>
    <definedName name="INICIAL">#REF!</definedName>
    <definedName name="_xlnm.Print_Titles" localSheetId="4">'EJEC NO IMPRIMIR'!$B:$D</definedName>
    <definedName name="_xlnm.Print_Titles" localSheetId="1">'EJEC REGULAR'!$B:$D</definedName>
    <definedName name="_xlnm.Print_Titles" localSheetId="3">'EJECUTADO FET'!$B:$D</definedName>
    <definedName name="_xlnm.Print_Titles" localSheetId="2">'VIGENTE FET'!$B:$D</definedName>
    <definedName name="_xlnm.Print_Titles" localSheetId="0">'VIGENTE REGULAR'!$B:$D</definedName>
    <definedName name="Títulos_a_imprimir_IM" localSheetId="4">#REF!</definedName>
    <definedName name="Títulos_a_imprimir_IM" localSheetId="1">#REF!</definedName>
    <definedName name="Títulos_a_imprimir_IM" localSheetId="3">#REF!</definedName>
    <definedName name="Títulos_a_imprimir_IM" localSheetId="2">#REF!</definedName>
    <definedName name="Títulos_a_imprimir_IM">#REF!</definedName>
    <definedName name="TRAMI" localSheetId="4">#REF!</definedName>
    <definedName name="TRAMI" localSheetId="1">#REF!</definedName>
    <definedName name="TRAMI" localSheetId="3">#REF!</definedName>
    <definedName name="TRAMI" localSheetId="2">#REF!</definedName>
    <definedName name="TRAMI">#REF!</definedName>
    <definedName name="VIGENTE" localSheetId="4">#REF!</definedName>
    <definedName name="VIGENTE" localSheetId="1">#REF!</definedName>
    <definedName name="VIGENTE" localSheetId="3">#REF!</definedName>
    <definedName name="VIGENTE" localSheetId="2">#REF!</definedName>
    <definedName name="VIGENTE">#REF!</definedName>
    <definedName name="xx" localSheetId="3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<sst xmlns="http://schemas.openxmlformats.org/spreadsheetml/2006/main" count="493" uniqueCount="125">
  <si>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</si>
  <si>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</si>
  <si>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</si>
  <si>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</si>
  <si>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</si>
  <si>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</si>
  <si>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</si>
  <si>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</si>
  <si>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</si>
  <si>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</si>
  <si>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</si>
  <si>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</si>
  <si>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</si>
  <si>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</si>
  <si>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</si>
  <si>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</si>
  <si>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</si>
  <si>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</si>
  <si>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</si>
  <si>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</si>
  <si>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</si>
  <si>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</si>
  <si>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</si>
  <si>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</si>
  <si>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</si>
  <si>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</si>
  <si>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</si>
  <si>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</si>
  <si>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</si>
  <si>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</si>
  <si>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</si>
  <si>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</si>
  <si>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</si>
  <si>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</si>
  <si>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</si>
  <si>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</si>
  <si>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</si>
  <si>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</si>
  <si>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</si>
  <si>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</si>
  <si>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</si>
  <si>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</si>
  <si>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</si>
  <si>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</si>
  <si>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</si>
  <si>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</si>
  <si>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</si>
  <si>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</si>
  <si>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</si>
  <si>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</si>
  <si>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</si>
  <si>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</si>
  <si>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</si>
  <si>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</si>
  <si>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</si>
  <si>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</si>
  <si>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</si>
  <si>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</si>
  <si>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</si>
  <si>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</si>
  <si>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</si>
  <si>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</si>
  <si>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</si>
  <si>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</si>
  <si>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</si>
  <si>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</si>
  <si>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</si>
  <si>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</si>
  <si>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</si>
  <si>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</si>
  <si>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</si>
  <si>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</si>
  <si>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</si>
  <si>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</si>
  <si>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</si>
  <si>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</si>
  <si>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</si>
  <si>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</si>
  <si>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</si>
  <si>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</si>
  <si>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</si>
  <si>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</si>
  <si>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</si>
  <si>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</si>
  <si>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</si>
  <si>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</si>
  <si>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</si>
  <si>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</si>
  <si>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</si>
  <si>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</si>
  <si>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</si>
  <si>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</si>
  <si>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</si>
  <si>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</si>
  <si>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</si>
  <si>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</si>
  <si>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</si>
  <si>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</si>
  <si>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</si>
  <si>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</si>
  <si>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</si>
  <si>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</si>
  <si>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</si>
  <si>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</si>
  <si>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</si>
  <si>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</si>
  <si>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(Miles de $ 2022)</t>
  </si>
  <si>
    <t>PRESUPUESTO EJECUTADO MOP 2022 AL MES DE MAYO</t>
  </si>
  <si>
    <t>PRESUPUESTO VIGENTE MOP 2022 AL MES DE MAYO (FINANCIAMIENTO REGULAR)</t>
  </si>
  <si>
    <t>PRESUPUESTO EJECUTADO MOP 2022 AL MES DE MAYO (FINANCIAMIENTO REGULAR)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</si>
  <si>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</si>
  <si>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</si>
  <si>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</si>
  <si>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</si>
  <si>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</si>
  <si>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</si>
  <si>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</si>
  <si>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</si>
  <si>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</si>
  <si>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</si>
  <si>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</si>
  <si>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</si>
  <si>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</si>
  <si>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VIGENTE MOP 2022 AL MES DE MAYO (FINANCIAMIENTO FET - COVID)</t>
  </si>
  <si>
    <t>PRESUPUESTO EJECUTADO MOP 2022 AL MES DE MAYO (FINANCIAMIENTO FET - COVID)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</si>
</sst>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3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4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8" fillId="0" borderId="0" xfId="0" applyFont="1" applyFill="1" applyAlignment="1">
      <alignment/>
    </xf>
    <xf numFmtId="3" fontId="7" fillId="0" borderId="12" xfId="0" applyNumberFormat="1" applyFont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164" fontId="25" fillId="0" borderId="0" xfId="0" applyFont="1" applyAlignment="1">
      <alignment/>
    </xf>
    <xf numFmtId="164" fontId="25" fillId="0" borderId="0" xfId="0" applyFont="1" applyFill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vertical="center"/>
      <protection/>
    </xf>
    <xf numFmtId="41" fontId="4" fillId="33" borderId="0" xfId="66" applyFont="1" applyFill="1" applyAlignment="1">
      <alignment/>
    </xf>
    <xf numFmtId="164" fontId="4" fillId="33" borderId="0" xfId="0" applyFont="1" applyFill="1" applyAlignment="1">
      <alignment/>
    </xf>
    <xf numFmtId="37" fontId="25" fillId="35" borderId="0" xfId="0" applyNumberFormat="1" applyFont="1" applyFill="1" applyBorder="1" applyAlignment="1" applyProtection="1">
      <alignment/>
      <protection/>
    </xf>
    <xf numFmtId="37" fontId="4" fillId="35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37" fontId="6" fillId="0" borderId="12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Border="1" applyAlignment="1" applyProtection="1">
      <alignment/>
      <protection/>
    </xf>
    <xf numFmtId="164" fontId="2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55" zoomScaleNormal="55" zoomScalePageLayoutView="0" workbookViewId="0" topLeftCell="A1">
      <pane xSplit="5" ySplit="9" topLeftCell="F2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6" sqref="K16"/>
    </sheetView>
  </sheetViews>
  <sheetFormatPr defaultColWidth="9.625" defaultRowHeight="18" customHeight="1"/>
  <cols>
    <col min="1" max="1" width="1.875" style="1" customWidth="1"/>
    <col min="2" max="2" width="7.25390625" style="17" customWidth="1"/>
    <col min="3" max="3" width="0.875" style="17" customWidth="1"/>
    <col min="4" max="4" width="40.125" style="17" customWidth="1"/>
    <col min="5" max="5" width="1.875" style="17" customWidth="1"/>
    <col min="6" max="6" width="19.125" style="17" customWidth="1"/>
    <col min="7" max="8" width="18.375" style="17" customWidth="1"/>
    <col min="9" max="20" width="20.25390625" style="17" customWidth="1"/>
    <col min="21" max="21" width="20.25390625" style="1" customWidth="1"/>
    <col min="22" max="22" width="2.50390625" style="1" hidden="1" customWidth="1"/>
    <col min="23" max="23" width="18.375" style="1" hidden="1" customWidth="1"/>
    <col min="24" max="24" width="18.625" style="17" hidden="1" customWidth="1"/>
    <col min="25" max="25" width="17.125" style="74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33" width="9.625" style="1" hidden="1" customWidth="1"/>
    <col min="34" max="34" width="9.625" style="1" customWidth="1"/>
    <col min="35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6" t="s">
        <v>108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9" t="s">
        <v>106</v>
      </c>
      <c r="L3" s="89"/>
      <c r="M3" s="89"/>
      <c r="N3" s="89"/>
      <c r="O3" s="89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75"/>
      <c r="Z4" s="17"/>
    </row>
    <row r="5" spans="2:26" ht="18" customHeight="1">
      <c r="B5" s="44"/>
      <c r="S5" s="21"/>
      <c r="T5" s="21"/>
      <c r="U5" s="21"/>
      <c r="V5" s="17"/>
      <c r="W5" s="17"/>
      <c r="Y5" s="75"/>
      <c r="Z5" s="17"/>
    </row>
    <row r="6" spans="2:25" s="17" customFormat="1" ht="18" customHeight="1">
      <c r="B6" s="36"/>
      <c r="F6" s="69">
        <f>+F9-F25</f>
        <v>0</v>
      </c>
      <c r="G6" s="69">
        <f aca="true" t="shared" si="0" ref="G6:T6">+G9-G25</f>
        <v>0</v>
      </c>
      <c r="H6" s="69">
        <f t="shared" si="0"/>
        <v>0</v>
      </c>
      <c r="I6" s="69">
        <f>+I9-I25</f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>+P9-P25</f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Y6" s="75"/>
    </row>
    <row r="7" spans="2:25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  <c r="Y7" s="75"/>
    </row>
    <row r="8" spans="2:25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Y8" s="75" t="s">
        <v>104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+SUM(F10:F14,F19:F24)</f>
        <v>7056513</v>
      </c>
      <c r="G9" s="12">
        <f aca="true" t="shared" si="1" ref="G9:T9">+SUM(G10:G14,G19:G24)</f>
        <v>3434488</v>
      </c>
      <c r="H9" s="12">
        <f t="shared" si="1"/>
        <v>8751448</v>
      </c>
      <c r="I9" s="12">
        <f t="shared" si="1"/>
        <v>33189350</v>
      </c>
      <c r="J9" s="12">
        <f t="shared" si="1"/>
        <v>186977982</v>
      </c>
      <c r="K9" s="12">
        <f t="shared" si="1"/>
        <v>1447681320</v>
      </c>
      <c r="L9" s="12">
        <f t="shared" si="1"/>
        <v>93084958</v>
      </c>
      <c r="M9" s="12">
        <f t="shared" si="1"/>
        <v>72561047</v>
      </c>
      <c r="N9" s="12">
        <f t="shared" si="1"/>
        <v>5455678</v>
      </c>
      <c r="O9" s="12">
        <f t="shared" si="1"/>
        <v>169379292</v>
      </c>
      <c r="P9" s="12">
        <f>+SUM(P10:P14,P19:P24)</f>
        <v>24758594</v>
      </c>
      <c r="Q9" s="12">
        <f t="shared" si="1"/>
        <v>1084948563</v>
      </c>
      <c r="R9" s="12">
        <f t="shared" si="1"/>
        <v>23781658</v>
      </c>
      <c r="S9" s="12">
        <f>+SUM(S10:S14,S19:S24)</f>
        <v>2433400</v>
      </c>
      <c r="T9" s="12">
        <f t="shared" si="1"/>
        <v>12879693</v>
      </c>
      <c r="U9" s="12">
        <f>SUM(U11,U12,U13,U14,U19,U20,U21,U22,U24,U10,U23)</f>
        <v>3176373984</v>
      </c>
      <c r="V9" s="65"/>
      <c r="W9" s="64">
        <f>SUM(W11,W10,W12,W13,W14,W19,W20,W21,W22,W24,W23)</f>
        <v>3161060891</v>
      </c>
      <c r="X9" s="64" t="e">
        <f>SUM(X11,X10,X12,X13,X14,X19,X20,X21,X22,X24,X23)</f>
        <v>#REF!</v>
      </c>
      <c r="Y9" s="64" t="e">
        <f>SUM(Y11,Y10,Y12,Y13,Y14,Y19,Y20,Y21,Y22,Y24,Y23)</f>
        <v>#REF!</v>
      </c>
      <c r="Z9" s="6"/>
      <c r="AA9" s="6">
        <f>+U9-S9-T9</f>
        <v>3161060891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9" customFormat="1" ht="22.5" customHeight="1">
      <c r="A10" s="32"/>
      <c r="B10" s="30" t="s">
        <v>37</v>
      </c>
      <c r="D10" s="31" t="s">
        <v>14</v>
      </c>
      <c r="F10" s="13">
        <v>5</v>
      </c>
      <c r="G10" s="13">
        <v>2</v>
      </c>
      <c r="H10" s="13">
        <v>3</v>
      </c>
      <c r="I10" s="13">
        <v>10</v>
      </c>
      <c r="J10" s="13">
        <v>10</v>
      </c>
      <c r="K10" s="13">
        <v>10</v>
      </c>
      <c r="L10" s="13">
        <v>10</v>
      </c>
      <c r="M10" s="13">
        <v>10</v>
      </c>
      <c r="N10" s="13">
        <v>10</v>
      </c>
      <c r="O10" s="13">
        <v>10</v>
      </c>
      <c r="P10" s="13">
        <v>10</v>
      </c>
      <c r="Q10" s="13">
        <v>463546</v>
      </c>
      <c r="R10" s="13">
        <v>10</v>
      </c>
      <c r="S10" s="13">
        <v>451425</v>
      </c>
      <c r="T10" s="13">
        <v>10</v>
      </c>
      <c r="U10" s="13">
        <f>SUM(F10:T10)</f>
        <v>915081</v>
      </c>
      <c r="V10" s="72"/>
      <c r="W10" s="5">
        <f>+U10-T10-S10</f>
        <v>463646</v>
      </c>
      <c r="X10" s="33"/>
      <c r="Y10" s="76">
        <f aca="true" t="shared" si="2" ref="Y10:Y24">SUM(W10:X10)</f>
        <v>463646</v>
      </c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680</v>
      </c>
      <c r="G11" s="13">
        <v>835</v>
      </c>
      <c r="H11" s="13">
        <v>9530</v>
      </c>
      <c r="I11" s="13">
        <v>27027</v>
      </c>
      <c r="J11" s="13">
        <v>15036</v>
      </c>
      <c r="K11" s="13">
        <v>104400</v>
      </c>
      <c r="L11" s="13">
        <v>6956</v>
      </c>
      <c r="M11" s="13">
        <v>7308</v>
      </c>
      <c r="N11" s="13">
        <v>2913</v>
      </c>
      <c r="O11" s="13">
        <v>0</v>
      </c>
      <c r="P11" s="13">
        <v>21350</v>
      </c>
      <c r="Q11" s="13"/>
      <c r="R11" s="13">
        <v>5184</v>
      </c>
      <c r="S11" s="13">
        <v>2990</v>
      </c>
      <c r="T11" s="13"/>
      <c r="U11" s="13">
        <f>SUM(F11:T11)</f>
        <v>204209</v>
      </c>
      <c r="V11" s="33"/>
      <c r="W11" s="5">
        <f>+U11-T11-S11</f>
        <v>201219</v>
      </c>
      <c r="X11" s="33"/>
      <c r="Y11" s="76">
        <f t="shared" si="2"/>
        <v>201219</v>
      </c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908</v>
      </c>
      <c r="J12" s="13">
        <v>1095</v>
      </c>
      <c r="K12" s="13">
        <v>8185529</v>
      </c>
      <c r="L12" s="13">
        <v>1644</v>
      </c>
      <c r="M12" s="13"/>
      <c r="N12" s="13"/>
      <c r="O12" s="13"/>
      <c r="P12" s="13"/>
      <c r="Q12" s="13">
        <v>36040004</v>
      </c>
      <c r="R12" s="13">
        <v>0</v>
      </c>
      <c r="S12" s="13">
        <v>54992</v>
      </c>
      <c r="T12" s="13"/>
      <c r="U12" s="13">
        <f>SUM(F12:T12)</f>
        <v>44284172</v>
      </c>
      <c r="V12" s="33"/>
      <c r="W12" s="5">
        <f>+U12-T12-S12</f>
        <v>44229180</v>
      </c>
      <c r="X12" s="33"/>
      <c r="Y12" s="76">
        <f t="shared" si="2"/>
        <v>44229180</v>
      </c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88735</v>
      </c>
      <c r="G13" s="13">
        <v>54286</v>
      </c>
      <c r="H13" s="13">
        <v>62637</v>
      </c>
      <c r="I13" s="13">
        <v>171066</v>
      </c>
      <c r="J13" s="13">
        <v>186840</v>
      </c>
      <c r="K13" s="13">
        <v>3387770</v>
      </c>
      <c r="L13" s="13">
        <v>195218</v>
      </c>
      <c r="M13" s="13">
        <v>357393</v>
      </c>
      <c r="N13" s="13">
        <v>59488</v>
      </c>
      <c r="O13" s="13">
        <v>107434</v>
      </c>
      <c r="P13" s="13">
        <v>424746</v>
      </c>
      <c r="Q13" s="13">
        <v>11682888</v>
      </c>
      <c r="R13" s="13">
        <v>39662</v>
      </c>
      <c r="S13" s="13">
        <v>10665</v>
      </c>
      <c r="T13" s="13">
        <v>89774</v>
      </c>
      <c r="U13" s="13">
        <f>SUM(F13:T13)</f>
        <v>16918602</v>
      </c>
      <c r="V13" s="33"/>
      <c r="W13" s="5">
        <f aca="true" t="shared" si="3" ref="W13:W49">+U13-T13-S13</f>
        <v>16818163</v>
      </c>
      <c r="X13" s="33"/>
      <c r="Y13" s="76">
        <f t="shared" si="2"/>
        <v>16818163</v>
      </c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4" ref="F14:R14">SUM(F15,F18)</f>
        <v>6967088</v>
      </c>
      <c r="G14" s="13">
        <f t="shared" si="4"/>
        <v>3379363</v>
      </c>
      <c r="H14" s="13">
        <f t="shared" si="4"/>
        <v>8679275</v>
      </c>
      <c r="I14" s="13">
        <f t="shared" si="4"/>
        <v>20570336</v>
      </c>
      <c r="J14" s="13">
        <f t="shared" si="4"/>
        <v>160546203</v>
      </c>
      <c r="K14" s="13">
        <f>SUM(K15,K18)</f>
        <v>1409271285</v>
      </c>
      <c r="L14" s="13">
        <f t="shared" si="4"/>
        <v>88266061</v>
      </c>
      <c r="M14" s="13">
        <f t="shared" si="4"/>
        <v>68656364</v>
      </c>
      <c r="N14" s="13">
        <f t="shared" si="4"/>
        <v>856220</v>
      </c>
      <c r="O14" s="13">
        <f>SUM(O15,O18)</f>
        <v>161688249</v>
      </c>
      <c r="P14" s="13">
        <f>SUM(P15,P18)</f>
        <v>22989214</v>
      </c>
      <c r="Q14" s="13">
        <f>SUM(Q15,Q18)</f>
        <v>154728820</v>
      </c>
      <c r="R14" s="13">
        <f t="shared" si="4"/>
        <v>22768795</v>
      </c>
      <c r="S14" s="13">
        <f>SUM(S15,S18)</f>
        <v>1778334</v>
      </c>
      <c r="T14" s="13">
        <f>SUM(T15,T18)</f>
        <v>12786767</v>
      </c>
      <c r="U14" s="13">
        <f>SUM(U15,U18)</f>
        <v>2143932374</v>
      </c>
      <c r="V14" s="33"/>
      <c r="W14" s="5">
        <f>+U14-T14-S14</f>
        <v>2129367273</v>
      </c>
      <c r="X14" s="33"/>
      <c r="Y14" s="76">
        <f t="shared" si="2"/>
        <v>2129367273</v>
      </c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5" ref="F15:R15">SUM(F16:F17)</f>
        <v>6967088</v>
      </c>
      <c r="G15" s="13">
        <f t="shared" si="5"/>
        <v>3379363</v>
      </c>
      <c r="H15" s="13">
        <f t="shared" si="5"/>
        <v>8679275</v>
      </c>
      <c r="I15" s="13">
        <f t="shared" si="5"/>
        <v>20570336</v>
      </c>
      <c r="J15" s="13">
        <f t="shared" si="5"/>
        <v>160546203</v>
      </c>
      <c r="K15" s="13">
        <f>SUM(K16:K17)</f>
        <v>1409271285</v>
      </c>
      <c r="L15" s="13">
        <f t="shared" si="5"/>
        <v>88266061</v>
      </c>
      <c r="M15" s="13">
        <f t="shared" si="5"/>
        <v>68656364</v>
      </c>
      <c r="N15" s="13">
        <f t="shared" si="5"/>
        <v>856220</v>
      </c>
      <c r="O15" s="13">
        <f t="shared" si="5"/>
        <v>161688249</v>
      </c>
      <c r="P15" s="13">
        <f>SUM(P16:P17)</f>
        <v>22652077</v>
      </c>
      <c r="Q15" s="13">
        <f>SUM(Q16:Q17)</f>
        <v>154728820</v>
      </c>
      <c r="R15" s="13">
        <f t="shared" si="5"/>
        <v>22768795</v>
      </c>
      <c r="S15" s="13">
        <f>SUM(S16:S17)</f>
        <v>1778334</v>
      </c>
      <c r="T15" s="13">
        <f>SUM(T16:T17)</f>
        <v>12786767</v>
      </c>
      <c r="U15" s="13">
        <f>SUM(U16:U17)</f>
        <v>2143595237</v>
      </c>
      <c r="V15" s="33"/>
      <c r="W15" s="5">
        <f t="shared" si="3"/>
        <v>2129030136</v>
      </c>
      <c r="X15" s="33"/>
      <c r="Y15" s="76">
        <f t="shared" si="2"/>
        <v>2129030136</v>
      </c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6464854</v>
      </c>
      <c r="G16" s="13">
        <v>3139706</v>
      </c>
      <c r="H16" s="13">
        <v>8169257</v>
      </c>
      <c r="I16" s="13">
        <v>10990744</v>
      </c>
      <c r="J16" s="13">
        <v>16361397</v>
      </c>
      <c r="K16" s="13">
        <v>108171398</v>
      </c>
      <c r="L16" s="13">
        <v>8296058</v>
      </c>
      <c r="M16" s="13">
        <v>6110611</v>
      </c>
      <c r="N16" s="13">
        <v>830095</v>
      </c>
      <c r="O16" s="13">
        <v>8110190</v>
      </c>
      <c r="P16" s="13">
        <v>17298503</v>
      </c>
      <c r="Q16" s="13">
        <v>12699071</v>
      </c>
      <c r="R16" s="13">
        <v>14902858</v>
      </c>
      <c r="S16" s="13">
        <v>1382824</v>
      </c>
      <c r="T16" s="13">
        <v>8552054</v>
      </c>
      <c r="U16" s="13">
        <f aca="true" t="shared" si="6" ref="U16:U24">SUM(F16:T16)</f>
        <v>231479620</v>
      </c>
      <c r="V16" s="33"/>
      <c r="W16" s="5">
        <f t="shared" si="3"/>
        <v>221544742</v>
      </c>
      <c r="X16" s="33"/>
      <c r="Y16" s="76">
        <f t="shared" si="2"/>
        <v>221544742</v>
      </c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502234</v>
      </c>
      <c r="G17" s="13">
        <v>239657</v>
      </c>
      <c r="H17" s="13">
        <v>510018</v>
      </c>
      <c r="I17" s="13">
        <v>9579592</v>
      </c>
      <c r="J17" s="13">
        <v>144184806</v>
      </c>
      <c r="K17" s="13">
        <v>1301099887</v>
      </c>
      <c r="L17" s="13">
        <v>79970003</v>
      </c>
      <c r="M17" s="13">
        <v>62545753</v>
      </c>
      <c r="N17" s="13">
        <v>26125</v>
      </c>
      <c r="O17" s="13">
        <v>153578059</v>
      </c>
      <c r="P17" s="13">
        <v>5353574</v>
      </c>
      <c r="Q17" s="13">
        <v>142029749</v>
      </c>
      <c r="R17" s="13">
        <v>7865937</v>
      </c>
      <c r="S17" s="13">
        <f>460488-64978</f>
        <v>395510</v>
      </c>
      <c r="T17" s="13">
        <v>4234713</v>
      </c>
      <c r="U17" s="13">
        <f t="shared" si="6"/>
        <v>1912115617</v>
      </c>
      <c r="V17" s="33"/>
      <c r="W17" s="5">
        <f t="shared" si="3"/>
        <v>1907485394</v>
      </c>
      <c r="X17" s="33"/>
      <c r="Y17" s="76">
        <f t="shared" si="2"/>
        <v>1907485394</v>
      </c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337137</v>
      </c>
      <c r="Q18" s="13"/>
      <c r="R18" s="13"/>
      <c r="S18" s="13">
        <v>0</v>
      </c>
      <c r="T18" s="13"/>
      <c r="U18" s="13">
        <f t="shared" si="6"/>
        <v>337137</v>
      </c>
      <c r="V18" s="33"/>
      <c r="W18" s="5">
        <f t="shared" si="3"/>
        <v>337137</v>
      </c>
      <c r="X18" s="33"/>
      <c r="Y18" s="76">
        <f t="shared" si="2"/>
        <v>337137</v>
      </c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>
        <v>3863</v>
      </c>
      <c r="J19" s="13"/>
      <c r="K19" s="13">
        <v>3132</v>
      </c>
      <c r="L19" s="13">
        <v>4698</v>
      </c>
      <c r="M19" s="13">
        <v>1566</v>
      </c>
      <c r="N19" s="13"/>
      <c r="O19" s="13">
        <v>1566</v>
      </c>
      <c r="P19" s="13">
        <v>3132</v>
      </c>
      <c r="Q19" s="13"/>
      <c r="R19" s="13">
        <v>4698</v>
      </c>
      <c r="S19" s="13"/>
      <c r="T19" s="13">
        <v>3132</v>
      </c>
      <c r="U19" s="13">
        <f t="shared" si="6"/>
        <v>25787</v>
      </c>
      <c r="V19" s="33"/>
      <c r="W19" s="5">
        <f t="shared" si="3"/>
        <v>22655</v>
      </c>
      <c r="X19" s="33"/>
      <c r="Y19" s="76">
        <f t="shared" si="2"/>
        <v>22655</v>
      </c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6"/>
        <v>0</v>
      </c>
      <c r="V20" s="33"/>
      <c r="W20" s="5">
        <f t="shared" si="3"/>
        <v>0</v>
      </c>
      <c r="X20" s="33"/>
      <c r="Y20" s="76">
        <f t="shared" si="2"/>
        <v>0</v>
      </c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49068</v>
      </c>
      <c r="S21" s="13">
        <v>5338</v>
      </c>
      <c r="T21" s="13"/>
      <c r="U21" s="13">
        <f t="shared" si="6"/>
        <v>54406</v>
      </c>
      <c r="V21" s="33"/>
      <c r="W21" s="5">
        <f t="shared" si="3"/>
        <v>49068</v>
      </c>
      <c r="X21" s="33"/>
      <c r="Y21" s="76">
        <f t="shared" si="2"/>
        <v>49068</v>
      </c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10297833</v>
      </c>
      <c r="J22" s="13"/>
      <c r="K22" s="13"/>
      <c r="L22" s="13"/>
      <c r="M22" s="13"/>
      <c r="N22" s="13">
        <v>4525066</v>
      </c>
      <c r="O22" s="13"/>
      <c r="P22" s="13"/>
      <c r="Q22" s="13">
        <v>816771552</v>
      </c>
      <c r="R22" s="13"/>
      <c r="S22" s="13"/>
      <c r="T22" s="13"/>
      <c r="U22" s="13">
        <f t="shared" si="6"/>
        <v>831594451</v>
      </c>
      <c r="V22" s="33"/>
      <c r="W22" s="5">
        <f t="shared" si="3"/>
        <v>831594451</v>
      </c>
      <c r="X22" s="85" t="e">
        <f>+#REF!</f>
        <v>#REF!</v>
      </c>
      <c r="Y22" s="76" t="e">
        <f>SUM(W22:X22)</f>
        <v>#REF!</v>
      </c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3"/>
      <c r="W23" s="5">
        <f t="shared" si="3"/>
        <v>0</v>
      </c>
      <c r="X23" s="33"/>
      <c r="Y23" s="76">
        <f t="shared" si="2"/>
        <v>0</v>
      </c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5</v>
      </c>
      <c r="G24" s="13">
        <v>2</v>
      </c>
      <c r="H24" s="13">
        <v>3</v>
      </c>
      <c r="I24" s="13">
        <v>2118307</v>
      </c>
      <c r="J24" s="13">
        <v>26228798</v>
      </c>
      <c r="K24" s="13">
        <v>26729194</v>
      </c>
      <c r="L24" s="13">
        <v>4610371</v>
      </c>
      <c r="M24" s="13">
        <v>3538406</v>
      </c>
      <c r="N24" s="13">
        <v>11981</v>
      </c>
      <c r="O24" s="13">
        <v>7582033</v>
      </c>
      <c r="P24" s="13">
        <v>1320142</v>
      </c>
      <c r="Q24" s="13">
        <v>65261753</v>
      </c>
      <c r="R24" s="13">
        <v>914241</v>
      </c>
      <c r="S24" s="13">
        <f>10+129646</f>
        <v>129656</v>
      </c>
      <c r="T24" s="13">
        <v>10</v>
      </c>
      <c r="U24" s="13">
        <f t="shared" si="6"/>
        <v>138444902</v>
      </c>
      <c r="V24" s="33"/>
      <c r="W24" s="5">
        <f t="shared" si="3"/>
        <v>138315236</v>
      </c>
      <c r="X24" s="33"/>
      <c r="Y24" s="76">
        <f t="shared" si="2"/>
        <v>138315236</v>
      </c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29" customFormat="1" ht="24.75" customHeight="1">
      <c r="A25" s="24"/>
      <c r="B25" s="35"/>
      <c r="C25" s="26"/>
      <c r="D25" s="27" t="s">
        <v>6</v>
      </c>
      <c r="E25" s="28"/>
      <c r="F25" s="12">
        <f>SUM(F26,F27,F28,F29,F30,F31,F32,F41,F42,F46,F47,F48,F49)</f>
        <v>7056513</v>
      </c>
      <c r="G25" s="12">
        <f aca="true" t="shared" si="7" ref="G25:U25">SUM(G26,G27,G28,G29,G30,G31,G32,G41,G42,G46,G47,G48,G49)</f>
        <v>3434488</v>
      </c>
      <c r="H25" s="12">
        <f t="shared" si="7"/>
        <v>8751448</v>
      </c>
      <c r="I25" s="12">
        <f t="shared" si="7"/>
        <v>33189350</v>
      </c>
      <c r="J25" s="12">
        <f t="shared" si="7"/>
        <v>186977982</v>
      </c>
      <c r="K25" s="12">
        <f t="shared" si="7"/>
        <v>1447681320</v>
      </c>
      <c r="L25" s="12">
        <f t="shared" si="7"/>
        <v>93084958</v>
      </c>
      <c r="M25" s="12">
        <f t="shared" si="7"/>
        <v>72561047</v>
      </c>
      <c r="N25" s="12">
        <f t="shared" si="7"/>
        <v>5455678.000000001</v>
      </c>
      <c r="O25" s="12">
        <f t="shared" si="7"/>
        <v>169379292</v>
      </c>
      <c r="P25" s="12">
        <f t="shared" si="7"/>
        <v>24758594</v>
      </c>
      <c r="Q25" s="12">
        <f t="shared" si="7"/>
        <v>1084948563</v>
      </c>
      <c r="R25" s="12">
        <f>SUM(R26,R27,R28,R29,R30,R31,R32,R41,R42,R46,R47,R48,R49)</f>
        <v>23781658</v>
      </c>
      <c r="S25" s="12">
        <f t="shared" si="7"/>
        <v>2433400</v>
      </c>
      <c r="T25" s="12">
        <f>SUM(T26,T27,T28,T29,T30,T31,T32,T41,T42,T46,T47,T48,T49)</f>
        <v>12879693</v>
      </c>
      <c r="U25" s="12">
        <f t="shared" si="7"/>
        <v>3176373984</v>
      </c>
      <c r="V25" s="6"/>
      <c r="W25" s="66">
        <f>SUM(W26,W27,W28,W29,W30,W31,W32,W41:W42,W46,W47,W48,W49)</f>
        <v>3161060891</v>
      </c>
      <c r="X25" s="66" t="e">
        <f>SUM(X26,X27,X28,X29,X30,X31,X32,X41:X42,X46,X47,X48,X49)</f>
        <v>#REF!</v>
      </c>
      <c r="Y25" s="66" t="e">
        <f>SUM(Y26,Y27,Y28,Y29,Y30,Y31,Y32,Y41:Y42,Y46,Y47,Y48,Y49)</f>
        <v>#REF!</v>
      </c>
      <c r="Z25" s="67"/>
      <c r="AA25" s="6">
        <f>+U25-S25-T25</f>
        <v>3161060891</v>
      </c>
      <c r="AB25" s="6"/>
      <c r="AC25" s="6" t="e">
        <f>+AA25+#REF!</f>
        <v>#REF!</v>
      </c>
      <c r="AD25" s="6"/>
      <c r="AE25" s="6"/>
      <c r="AF25" s="6" t="e">
        <f>+U25+#REF!</f>
        <v>#REF!</v>
      </c>
      <c r="AG25" s="6"/>
      <c r="AH25" s="6"/>
    </row>
    <row r="26" spans="1:34" s="19" customFormat="1" ht="22.5" customHeight="1">
      <c r="A26" s="32"/>
      <c r="B26" s="30" t="s">
        <v>7</v>
      </c>
      <c r="D26" s="31" t="s">
        <v>8</v>
      </c>
      <c r="F26" s="13">
        <v>6464854</v>
      </c>
      <c r="G26" s="13">
        <v>3139706</v>
      </c>
      <c r="H26" s="13">
        <v>8169257</v>
      </c>
      <c r="I26" s="13">
        <v>10990744.000000002</v>
      </c>
      <c r="J26" s="13">
        <v>16361397</v>
      </c>
      <c r="K26" s="13">
        <v>108171397.99999997</v>
      </c>
      <c r="L26" s="13">
        <v>8296058</v>
      </c>
      <c r="M26" s="13">
        <v>6110611</v>
      </c>
      <c r="N26" s="13">
        <v>4961461.000000001</v>
      </c>
      <c r="O26" s="13">
        <v>8110190</v>
      </c>
      <c r="P26" s="13">
        <v>17298503</v>
      </c>
      <c r="Q26" s="13">
        <v>12699071</v>
      </c>
      <c r="R26" s="13">
        <v>14902858</v>
      </c>
      <c r="S26" s="13">
        <v>1834239</v>
      </c>
      <c r="T26" s="13">
        <v>8552054</v>
      </c>
      <c r="U26" s="13">
        <f aca="true" t="shared" si="8" ref="U26:U31">SUM(F26:T26)</f>
        <v>236062400.99999997</v>
      </c>
      <c r="V26" s="33"/>
      <c r="W26" s="78">
        <f t="shared" si="3"/>
        <v>225676107.99999997</v>
      </c>
      <c r="X26" s="71" t="e">
        <f>+#REF!</f>
        <v>#REF!</v>
      </c>
      <c r="Y26" s="83" t="e">
        <f>SUM(W26:X26)</f>
        <v>#REF!</v>
      </c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255786.99999999997</v>
      </c>
      <c r="G27" s="13">
        <v>180860.99999999997</v>
      </c>
      <c r="H27" s="13">
        <v>372459.99999999994</v>
      </c>
      <c r="I27" s="13">
        <v>551512</v>
      </c>
      <c r="J27" s="13">
        <v>1055730.0000000002</v>
      </c>
      <c r="K27" s="13">
        <v>7473711</v>
      </c>
      <c r="L27" s="13">
        <v>614394.9999999998</v>
      </c>
      <c r="M27" s="13">
        <v>367126</v>
      </c>
      <c r="N27" s="13">
        <v>213580.00000000003</v>
      </c>
      <c r="O27" s="13">
        <v>790372.0000000002</v>
      </c>
      <c r="P27" s="13">
        <v>4967944.000000001</v>
      </c>
      <c r="Q27" s="13">
        <v>988233</v>
      </c>
      <c r="R27" s="13">
        <v>1196886</v>
      </c>
      <c r="S27" s="13">
        <v>245160</v>
      </c>
      <c r="T27" s="13">
        <v>3449428</v>
      </c>
      <c r="U27" s="13">
        <f t="shared" si="8"/>
        <v>22723185</v>
      </c>
      <c r="V27" s="33"/>
      <c r="W27" s="78">
        <f t="shared" si="3"/>
        <v>19028597</v>
      </c>
      <c r="X27" s="71" t="e">
        <f>+#REF!</f>
        <v>#REF!</v>
      </c>
      <c r="Y27" s="83" t="e">
        <f aca="true" t="shared" si="9" ref="Y27:Y49">SUM(W27:X27)</f>
        <v>#REF!</v>
      </c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0</v>
      </c>
      <c r="G28" s="13">
        <v>0</v>
      </c>
      <c r="H28" s="13">
        <v>0</v>
      </c>
      <c r="I28" s="13">
        <v>0</v>
      </c>
      <c r="J28" s="13">
        <v>53693</v>
      </c>
      <c r="K28" s="13">
        <v>785966</v>
      </c>
      <c r="L28" s="13">
        <v>0</v>
      </c>
      <c r="M28" s="13">
        <v>36540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/>
      <c r="T28" s="13"/>
      <c r="U28" s="13">
        <f t="shared" si="8"/>
        <v>876199</v>
      </c>
      <c r="V28" s="33"/>
      <c r="W28" s="78">
        <f t="shared" si="3"/>
        <v>876199</v>
      </c>
      <c r="Y28" s="83">
        <f t="shared" si="9"/>
        <v>876199</v>
      </c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82441</v>
      </c>
      <c r="G29" s="13"/>
      <c r="H29" s="13"/>
      <c r="I29" s="13"/>
      <c r="J29" s="13"/>
      <c r="K29" s="13">
        <v>930958</v>
      </c>
      <c r="L29" s="13"/>
      <c r="M29" s="13"/>
      <c r="N29" s="13"/>
      <c r="O29" s="13"/>
      <c r="P29" s="13"/>
      <c r="Q29" s="13">
        <v>752357</v>
      </c>
      <c r="R29" s="13">
        <v>144558</v>
      </c>
      <c r="S29" s="13"/>
      <c r="T29" s="13"/>
      <c r="U29" s="13">
        <f t="shared" si="8"/>
        <v>1910314</v>
      </c>
      <c r="V29" s="33"/>
      <c r="W29" s="78">
        <f t="shared" si="3"/>
        <v>1910314</v>
      </c>
      <c r="X29" s="33"/>
      <c r="Y29" s="83">
        <f t="shared" si="9"/>
        <v>1910314</v>
      </c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88740</v>
      </c>
      <c r="G30" s="13">
        <v>54288</v>
      </c>
      <c r="H30" s="13">
        <v>62640</v>
      </c>
      <c r="I30" s="13">
        <v>171076</v>
      </c>
      <c r="J30" s="13">
        <v>85430</v>
      </c>
      <c r="K30" s="13">
        <v>516780</v>
      </c>
      <c r="L30" s="13">
        <v>195228</v>
      </c>
      <c r="M30" s="13">
        <v>36540</v>
      </c>
      <c r="N30" s="13">
        <v>47693</v>
      </c>
      <c r="O30" s="13">
        <v>8872</v>
      </c>
      <c r="P30" s="13">
        <v>160423</v>
      </c>
      <c r="Q30" s="13">
        <v>20</v>
      </c>
      <c r="R30" s="13">
        <v>26100</v>
      </c>
      <c r="S30" s="13">
        <v>19748</v>
      </c>
      <c r="T30" s="13">
        <v>67860</v>
      </c>
      <c r="U30" s="13">
        <f t="shared" si="8"/>
        <v>1541438</v>
      </c>
      <c r="V30" s="33"/>
      <c r="W30" s="78">
        <f t="shared" si="3"/>
        <v>1453830</v>
      </c>
      <c r="X30" s="33"/>
      <c r="Y30" s="83">
        <f t="shared" si="9"/>
        <v>1453830</v>
      </c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/>
      <c r="J31" s="13">
        <v>0</v>
      </c>
      <c r="K31" s="13">
        <v>0</v>
      </c>
      <c r="L31" s="13"/>
      <c r="M31" s="13"/>
      <c r="N31" s="13"/>
      <c r="O31" s="13">
        <v>0</v>
      </c>
      <c r="P31" s="13"/>
      <c r="Q31" s="13">
        <v>0</v>
      </c>
      <c r="R31" s="13"/>
      <c r="S31" s="13"/>
      <c r="T31" s="13"/>
      <c r="U31" s="13">
        <f t="shared" si="8"/>
        <v>0</v>
      </c>
      <c r="V31" s="33"/>
      <c r="W31" s="78">
        <f t="shared" si="3"/>
        <v>0</v>
      </c>
      <c r="X31" s="33"/>
      <c r="Y31" s="76">
        <f t="shared" si="9"/>
        <v>0</v>
      </c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10" ref="F32:R32">SUM(F33:F39)</f>
        <v>47182</v>
      </c>
      <c r="G32" s="13">
        <f t="shared" si="10"/>
        <v>59629</v>
      </c>
      <c r="H32" s="13">
        <f t="shared" si="10"/>
        <v>147085</v>
      </c>
      <c r="I32" s="13">
        <f t="shared" si="10"/>
        <v>169485</v>
      </c>
      <c r="J32" s="13">
        <f t="shared" si="10"/>
        <v>130362</v>
      </c>
      <c r="K32" s="13">
        <f t="shared" si="10"/>
        <v>1895233</v>
      </c>
      <c r="L32" s="13">
        <f t="shared" si="10"/>
        <v>1322297</v>
      </c>
      <c r="M32" s="13">
        <f>SUM(M33:M40)</f>
        <v>162012</v>
      </c>
      <c r="N32" s="13">
        <f t="shared" si="10"/>
        <v>37845</v>
      </c>
      <c r="O32" s="13">
        <f>SUM(O33:O39)</f>
        <v>455326</v>
      </c>
      <c r="P32" s="13">
        <f t="shared" si="10"/>
        <v>1332739</v>
      </c>
      <c r="Q32" s="13">
        <f>SUM(Q33:Q39)</f>
        <v>38781</v>
      </c>
      <c r="R32" s="13">
        <f t="shared" si="10"/>
        <v>355457</v>
      </c>
      <c r="S32" s="13">
        <f>SUM(S33:S39)</f>
        <v>75953</v>
      </c>
      <c r="T32" s="13">
        <f>SUM(T33:T39)</f>
        <v>270181</v>
      </c>
      <c r="U32" s="13">
        <f>SUM(U33:U40)</f>
        <v>6499567</v>
      </c>
      <c r="V32" s="7"/>
      <c r="W32" s="70">
        <f t="shared" si="3"/>
        <v>6153433</v>
      </c>
      <c r="X32" s="71" t="e">
        <f>+#REF!</f>
        <v>#REF!</v>
      </c>
      <c r="Y32" s="83" t="e">
        <f t="shared" si="9"/>
        <v>#REF!</v>
      </c>
      <c r="Z32" s="33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11" ref="U33:U41">SUM(F33:T33)</f>
        <v>0</v>
      </c>
      <c r="V33" s="33"/>
      <c r="W33" s="78">
        <f t="shared" si="3"/>
        <v>0</v>
      </c>
      <c r="X33" s="33"/>
      <c r="Y33" s="76">
        <f t="shared" si="9"/>
        <v>0</v>
      </c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>
        <v>8503</v>
      </c>
      <c r="I34" s="13"/>
      <c r="J34" s="13"/>
      <c r="K34" s="13">
        <v>135000</v>
      </c>
      <c r="L34" s="13"/>
      <c r="M34" s="13"/>
      <c r="N34" s="13"/>
      <c r="O34" s="13">
        <v>114840</v>
      </c>
      <c r="P34" s="13"/>
      <c r="Q34" s="13"/>
      <c r="R34" s="13"/>
      <c r="S34" s="13"/>
      <c r="T34" s="13"/>
      <c r="U34" s="13">
        <f t="shared" si="11"/>
        <v>258343</v>
      </c>
      <c r="V34" s="33"/>
      <c r="W34" s="78">
        <f t="shared" si="3"/>
        <v>258343</v>
      </c>
      <c r="X34" s="33"/>
      <c r="Y34" s="76">
        <f t="shared" si="9"/>
        <v>258343</v>
      </c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>
        <v>57942</v>
      </c>
      <c r="J35" s="13"/>
      <c r="K35" s="13">
        <v>44370</v>
      </c>
      <c r="L35" s="13">
        <v>1275787</v>
      </c>
      <c r="M35" s="13">
        <v>89612</v>
      </c>
      <c r="N35" s="13"/>
      <c r="O35" s="13">
        <v>134676</v>
      </c>
      <c r="P35" s="13">
        <v>49068</v>
      </c>
      <c r="Q35" s="13"/>
      <c r="R35" s="13">
        <v>77778</v>
      </c>
      <c r="S35" s="13">
        <v>24534</v>
      </c>
      <c r="T35" s="13">
        <v>153990</v>
      </c>
      <c r="U35" s="13">
        <f t="shared" si="11"/>
        <v>1907757</v>
      </c>
      <c r="V35" s="33"/>
      <c r="W35" s="78">
        <f t="shared" si="3"/>
        <v>1729233</v>
      </c>
      <c r="X35" s="33"/>
      <c r="Y35" s="76">
        <f t="shared" si="9"/>
        <v>1729233</v>
      </c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>
        <v>500</v>
      </c>
      <c r="H36" s="13"/>
      <c r="I36" s="13"/>
      <c r="J36" s="13"/>
      <c r="K36" s="13">
        <v>32000</v>
      </c>
      <c r="L36" s="13"/>
      <c r="M36" s="13">
        <v>12376</v>
      </c>
      <c r="N36" s="13"/>
      <c r="O36" s="13">
        <v>10649</v>
      </c>
      <c r="P36" s="13"/>
      <c r="Q36" s="13"/>
      <c r="R36" s="13"/>
      <c r="S36" s="13"/>
      <c r="T36" s="13">
        <v>5011</v>
      </c>
      <c r="U36" s="13">
        <f t="shared" si="11"/>
        <v>60536</v>
      </c>
      <c r="V36" s="33"/>
      <c r="W36" s="78">
        <f t="shared" si="3"/>
        <v>55525</v>
      </c>
      <c r="X36" s="33"/>
      <c r="Y36" s="76">
        <f t="shared" si="9"/>
        <v>55525</v>
      </c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>
        <v>27120</v>
      </c>
      <c r="H37" s="13"/>
      <c r="I37" s="13"/>
      <c r="J37" s="13"/>
      <c r="K37" s="13">
        <v>1430000</v>
      </c>
      <c r="L37" s="13"/>
      <c r="M37" s="13">
        <v>7585</v>
      </c>
      <c r="N37" s="13"/>
      <c r="O37" s="13"/>
      <c r="P37" s="13">
        <v>280240</v>
      </c>
      <c r="Q37" s="13"/>
      <c r="R37" s="13"/>
      <c r="S37" s="13">
        <v>20097</v>
      </c>
      <c r="T37" s="13">
        <v>92197</v>
      </c>
      <c r="U37" s="13">
        <f t="shared" si="11"/>
        <v>1857239</v>
      </c>
      <c r="V37" s="33"/>
      <c r="W37" s="78">
        <f t="shared" si="3"/>
        <v>1744945</v>
      </c>
      <c r="X37" s="33"/>
      <c r="Y37" s="76">
        <f t="shared" si="9"/>
        <v>1744945</v>
      </c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16719</v>
      </c>
      <c r="G38" s="13">
        <v>31829</v>
      </c>
      <c r="H38" s="13">
        <v>23311</v>
      </c>
      <c r="I38" s="13">
        <v>65075</v>
      </c>
      <c r="J38" s="13">
        <v>51145</v>
      </c>
      <c r="K38" s="13">
        <v>144569</v>
      </c>
      <c r="L38" s="13">
        <v>39917</v>
      </c>
      <c r="M38" s="13">
        <v>30166</v>
      </c>
      <c r="N38" s="13">
        <v>10649</v>
      </c>
      <c r="O38" s="13">
        <v>78335</v>
      </c>
      <c r="P38" s="13">
        <v>278934</v>
      </c>
      <c r="Q38" s="13">
        <v>20934</v>
      </c>
      <c r="R38" s="13">
        <v>60792</v>
      </c>
      <c r="S38" s="13">
        <v>12743</v>
      </c>
      <c r="T38" s="13">
        <v>18983</v>
      </c>
      <c r="U38" s="13">
        <f t="shared" si="11"/>
        <v>884101</v>
      </c>
      <c r="V38" s="33"/>
      <c r="W38" s="78">
        <f t="shared" si="3"/>
        <v>852375</v>
      </c>
      <c r="X38" s="33"/>
      <c r="Y38" s="76">
        <f t="shared" si="9"/>
        <v>852375</v>
      </c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30463</v>
      </c>
      <c r="G39" s="13">
        <v>180</v>
      </c>
      <c r="H39" s="13">
        <v>115271</v>
      </c>
      <c r="I39" s="13">
        <v>46468</v>
      </c>
      <c r="J39" s="13">
        <v>79217</v>
      </c>
      <c r="K39" s="13">
        <v>109294</v>
      </c>
      <c r="L39" s="13">
        <v>6593</v>
      </c>
      <c r="M39" s="13">
        <v>22273</v>
      </c>
      <c r="N39" s="13">
        <v>27196</v>
      </c>
      <c r="O39" s="13">
        <v>116826</v>
      </c>
      <c r="P39" s="13">
        <v>724497</v>
      </c>
      <c r="Q39" s="13">
        <v>17847</v>
      </c>
      <c r="R39" s="13">
        <v>216887</v>
      </c>
      <c r="S39" s="13">
        <v>18579</v>
      </c>
      <c r="T39" s="13"/>
      <c r="U39" s="13">
        <f t="shared" si="11"/>
        <v>1531591</v>
      </c>
      <c r="V39" s="33"/>
      <c r="W39" s="78">
        <f t="shared" si="3"/>
        <v>1513012</v>
      </c>
      <c r="X39" s="33"/>
      <c r="Y39" s="76">
        <f t="shared" si="9"/>
        <v>1513012</v>
      </c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11"/>
        <v>0</v>
      </c>
      <c r="V40" s="33"/>
      <c r="W40" s="5"/>
      <c r="X40" s="33"/>
      <c r="Y40" s="76">
        <f t="shared" si="9"/>
        <v>0</v>
      </c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>
        <v>10297833</v>
      </c>
      <c r="J41" s="15"/>
      <c r="K41" s="15"/>
      <c r="L41" s="15"/>
      <c r="M41" s="15"/>
      <c r="N41" s="15"/>
      <c r="O41" s="15"/>
      <c r="P41" s="15"/>
      <c r="Q41" s="15">
        <v>209735305</v>
      </c>
      <c r="R41" s="15"/>
      <c r="S41" s="15"/>
      <c r="T41" s="15"/>
      <c r="U41" s="13">
        <f t="shared" si="11"/>
        <v>220033138</v>
      </c>
      <c r="V41" s="33"/>
      <c r="W41" s="78">
        <f t="shared" si="3"/>
        <v>220033138</v>
      </c>
      <c r="X41" s="33"/>
      <c r="Y41" s="83">
        <f t="shared" si="9"/>
        <v>220033138</v>
      </c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 aca="true" t="shared" si="12" ref="F42:P42">SUM(F43,F44,F45)</f>
        <v>117499</v>
      </c>
      <c r="G42" s="15">
        <f t="shared" si="12"/>
        <v>0</v>
      </c>
      <c r="H42" s="15">
        <f t="shared" si="12"/>
        <v>0</v>
      </c>
      <c r="I42" s="15">
        <f t="shared" si="12"/>
        <v>8974172</v>
      </c>
      <c r="J42" s="15">
        <f t="shared" si="12"/>
        <v>147022684</v>
      </c>
      <c r="K42" s="15">
        <f t="shared" si="12"/>
        <v>1218682119</v>
      </c>
      <c r="L42" s="15">
        <f t="shared" si="12"/>
        <v>76882481</v>
      </c>
      <c r="M42" s="15">
        <f t="shared" si="12"/>
        <v>62712374</v>
      </c>
      <c r="N42" s="15">
        <f t="shared" si="12"/>
        <v>156983</v>
      </c>
      <c r="O42" s="15">
        <f t="shared" si="12"/>
        <v>148440561</v>
      </c>
      <c r="P42" s="15">
        <f t="shared" si="12"/>
        <v>0</v>
      </c>
      <c r="Q42" s="15">
        <f>SUM(Q43,Q44,Q45)</f>
        <v>345996702</v>
      </c>
      <c r="R42" s="15">
        <f>SUM(R43,R44,R45)</f>
        <v>6473691</v>
      </c>
      <c r="S42" s="15">
        <f>SUM(S43,S44,S45)</f>
        <v>193612</v>
      </c>
      <c r="T42" s="15">
        <f>SUM(T43,T44,T45)</f>
        <v>540150</v>
      </c>
      <c r="U42" s="62">
        <f>SUM(U43,U44,U45)</f>
        <v>2016193028</v>
      </c>
      <c r="V42" s="2"/>
      <c r="W42" s="70">
        <f t="shared" si="3"/>
        <v>2015459266</v>
      </c>
      <c r="X42" s="71" t="e">
        <f>+#REF!</f>
        <v>#REF!</v>
      </c>
      <c r="Y42" s="83" t="e">
        <f t="shared" si="9"/>
        <v>#REF!</v>
      </c>
      <c r="Z42" s="68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117499</v>
      </c>
      <c r="G43" s="13"/>
      <c r="H43" s="13"/>
      <c r="I43" s="13">
        <v>99378</v>
      </c>
      <c r="J43" s="13">
        <v>2068743</v>
      </c>
      <c r="K43" s="13">
        <v>4071118</v>
      </c>
      <c r="L43" s="13">
        <v>728247</v>
      </c>
      <c r="M43" s="13">
        <v>317178</v>
      </c>
      <c r="N43" s="13">
        <v>156983</v>
      </c>
      <c r="O43" s="13"/>
      <c r="P43" s="13"/>
      <c r="Q43" s="13"/>
      <c r="R43" s="13">
        <v>208632</v>
      </c>
      <c r="S43" s="13"/>
      <c r="T43" s="13"/>
      <c r="U43" s="13">
        <f aca="true" t="shared" si="13" ref="U43:U49">SUM(F43:T43)</f>
        <v>7767778</v>
      </c>
      <c r="V43" s="33"/>
      <c r="W43" s="78">
        <f t="shared" si="3"/>
        <v>7767778</v>
      </c>
      <c r="X43" s="33"/>
      <c r="Y43" s="76">
        <f t="shared" si="9"/>
        <v>7767778</v>
      </c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8874794</v>
      </c>
      <c r="J44" s="13">
        <v>144953941</v>
      </c>
      <c r="K44" s="13">
        <v>1214611001</v>
      </c>
      <c r="L44" s="13">
        <v>76154234</v>
      </c>
      <c r="M44" s="13">
        <v>62395196</v>
      </c>
      <c r="N44" s="13"/>
      <c r="O44" s="13">
        <v>148440561</v>
      </c>
      <c r="P44" s="13"/>
      <c r="Q44" s="13">
        <v>345996702</v>
      </c>
      <c r="R44" s="13">
        <v>6265059</v>
      </c>
      <c r="S44" s="13">
        <v>193612</v>
      </c>
      <c r="T44" s="13">
        <v>540150</v>
      </c>
      <c r="U44" s="13">
        <f t="shared" si="13"/>
        <v>2008425250</v>
      </c>
      <c r="V44" s="33"/>
      <c r="W44" s="78">
        <f t="shared" si="3"/>
        <v>2007691488</v>
      </c>
      <c r="X44" s="33"/>
      <c r="Y44" s="76">
        <f t="shared" si="9"/>
        <v>2007691488</v>
      </c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3"/>
        <v>0</v>
      </c>
      <c r="V45" s="33"/>
      <c r="W45" s="5">
        <f t="shared" si="3"/>
        <v>0</v>
      </c>
      <c r="X45" s="33"/>
      <c r="Y45" s="76">
        <f t="shared" si="9"/>
        <v>0</v>
      </c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3"/>
        <v>0</v>
      </c>
      <c r="V46" s="33"/>
      <c r="W46" s="5">
        <f t="shared" si="3"/>
        <v>0</v>
      </c>
      <c r="X46" s="33"/>
      <c r="Y46" s="76">
        <f t="shared" si="9"/>
        <v>0</v>
      </c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494735555</v>
      </c>
      <c r="R47" s="13"/>
      <c r="S47" s="13"/>
      <c r="T47" s="13"/>
      <c r="U47" s="13">
        <f t="shared" si="13"/>
        <v>494735555</v>
      </c>
      <c r="V47" s="33"/>
      <c r="W47" s="78">
        <f t="shared" si="3"/>
        <v>494735555</v>
      </c>
      <c r="X47" s="33"/>
      <c r="Y47" s="83">
        <f t="shared" si="9"/>
        <v>494735555</v>
      </c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5</v>
      </c>
      <c r="G48" s="13">
        <v>2</v>
      </c>
      <c r="H48" s="13">
        <v>3</v>
      </c>
      <c r="I48" s="13">
        <v>2034518</v>
      </c>
      <c r="J48" s="13">
        <v>22268676</v>
      </c>
      <c r="K48" s="13">
        <v>109225145</v>
      </c>
      <c r="L48" s="13">
        <v>5774489</v>
      </c>
      <c r="M48" s="13">
        <v>3135834</v>
      </c>
      <c r="N48" s="13">
        <v>38106</v>
      </c>
      <c r="O48" s="13">
        <v>11573961</v>
      </c>
      <c r="P48" s="13">
        <v>998975</v>
      </c>
      <c r="Q48" s="13">
        <v>20002529</v>
      </c>
      <c r="R48" s="13">
        <v>682098</v>
      </c>
      <c r="S48" s="13">
        <f>10+64668</f>
        <v>64678</v>
      </c>
      <c r="T48" s="13">
        <v>10</v>
      </c>
      <c r="U48" s="13">
        <f t="shared" si="13"/>
        <v>175799029</v>
      </c>
      <c r="V48" s="33"/>
      <c r="W48" s="78">
        <f t="shared" si="3"/>
        <v>175734341</v>
      </c>
      <c r="X48" s="33"/>
      <c r="Y48" s="83">
        <f t="shared" si="9"/>
        <v>175734341</v>
      </c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5</v>
      </c>
      <c r="G49" s="15">
        <v>2</v>
      </c>
      <c r="H49" s="15">
        <v>3</v>
      </c>
      <c r="I49" s="15">
        <v>10</v>
      </c>
      <c r="J49" s="15">
        <v>10</v>
      </c>
      <c r="K49" s="15">
        <v>10</v>
      </c>
      <c r="L49" s="15">
        <v>10</v>
      </c>
      <c r="M49" s="15">
        <v>10</v>
      </c>
      <c r="N49" s="15">
        <v>10</v>
      </c>
      <c r="O49" s="15">
        <v>10</v>
      </c>
      <c r="P49" s="15">
        <v>10</v>
      </c>
      <c r="Q49" s="15">
        <v>10</v>
      </c>
      <c r="R49" s="15">
        <v>10</v>
      </c>
      <c r="S49" s="15">
        <v>10</v>
      </c>
      <c r="T49" s="15">
        <v>10</v>
      </c>
      <c r="U49" s="15">
        <f t="shared" si="13"/>
        <v>130</v>
      </c>
      <c r="V49" s="33"/>
      <c r="W49" s="78">
        <f t="shared" si="3"/>
        <v>110</v>
      </c>
      <c r="X49" s="33"/>
      <c r="Y49" s="83">
        <f t="shared" si="9"/>
        <v>110</v>
      </c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7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7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7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7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7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7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7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7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7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7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7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7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7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7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7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7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7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7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7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7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7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7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7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7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7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7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7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7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7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7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7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7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7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7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7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7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7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7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7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7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7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7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7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7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7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7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7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7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7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7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7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7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7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7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7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3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11"/>
  <sheetViews>
    <sheetView zoomScale="70" zoomScaleNormal="70" zoomScalePageLayoutView="0" workbookViewId="0" topLeftCell="A1">
      <pane xSplit="5" ySplit="9" topLeftCell="F2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J1" sqref="AJ1:AL65536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00390625" style="17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1" width="13.75390625" style="1" hidden="1" customWidth="1"/>
    <col min="32" max="34" width="9.625" style="1" hidden="1" customWidth="1"/>
    <col min="35" max="35" width="13.125" style="1" hidden="1" customWidth="1"/>
    <col min="36" max="16384" width="9.625" style="1" customWidth="1"/>
  </cols>
  <sheetData>
    <row r="1" spans="4:18" ht="18" customHeight="1">
      <c r="D1" s="61">
        <v>1000</v>
      </c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86" t="s">
        <v>109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90" t="s">
        <v>106</v>
      </c>
      <c r="L3" s="90"/>
      <c r="M3" s="90"/>
      <c r="N3" s="90"/>
      <c r="O3" s="90"/>
      <c r="P3" s="43"/>
      <c r="Q3" s="43"/>
      <c r="R3" s="43"/>
      <c r="S3" s="43"/>
      <c r="T3" s="43"/>
      <c r="U3" s="9"/>
    </row>
    <row r="4" spans="2:24" ht="18" customHeight="1">
      <c r="B4" s="44"/>
      <c r="S4" s="21"/>
      <c r="T4" s="21"/>
      <c r="U4" s="21"/>
      <c r="V4" s="17"/>
      <c r="W4" s="17"/>
      <c r="X4" s="17"/>
    </row>
    <row r="5" spans="2:24" ht="18" customHeight="1">
      <c r="B5" s="44"/>
      <c r="S5" s="21"/>
      <c r="T5" s="21"/>
      <c r="U5" s="21"/>
      <c r="V5" s="17"/>
      <c r="W5" s="17"/>
      <c r="X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30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Z8" s="57" t="s">
        <v>105</v>
      </c>
      <c r="AD8" s="17">
        <v>1000</v>
      </c>
    </row>
    <row r="9" spans="1:35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3549859.3510000003</v>
      </c>
      <c r="G9" s="55">
        <f t="shared" si="0"/>
        <v>1473567.758</v>
      </c>
      <c r="H9" s="55">
        <f t="shared" si="0"/>
        <v>4139425.162</v>
      </c>
      <c r="I9" s="55">
        <f t="shared" si="0"/>
        <v>7299793.879000001</v>
      </c>
      <c r="J9" s="55">
        <f t="shared" si="0"/>
        <v>58810767.705</v>
      </c>
      <c r="K9" s="55">
        <f t="shared" si="0"/>
        <v>265769781.16</v>
      </c>
      <c r="L9" s="55">
        <f t="shared" si="0"/>
        <v>17823463.906999998</v>
      </c>
      <c r="M9" s="55">
        <f t="shared" si="0"/>
        <v>14174076.685999999</v>
      </c>
      <c r="N9" s="55">
        <f t="shared" si="0"/>
        <v>1037396.38</v>
      </c>
      <c r="O9" s="55">
        <f t="shared" si="0"/>
        <v>38696897.879</v>
      </c>
      <c r="P9" s="55">
        <f t="shared" si="0"/>
        <v>10142990.190000001</v>
      </c>
      <c r="Q9" s="55">
        <f>SUM(Q11,Q12,Q13,Q14,Q19,Q20,Q21,Q22,Q23,Q24,Q10)</f>
        <v>393275321.898</v>
      </c>
      <c r="R9" s="55">
        <f t="shared" si="0"/>
        <v>7230349.733999999</v>
      </c>
      <c r="S9" s="55">
        <f t="shared" si="0"/>
        <v>895224</v>
      </c>
      <c r="T9" s="55">
        <f t="shared" si="0"/>
        <v>5230830</v>
      </c>
      <c r="U9" s="55">
        <f>SUM(U11,U12,U13,U14,U19,U20,U21,U22,U24,U10,U23)</f>
        <v>829549745.6890001</v>
      </c>
      <c r="V9" s="56"/>
      <c r="W9" s="56">
        <f>SUM(W11,W10,W12,W13,W14,W19,W20,W21,W22,W24,W23)</f>
        <v>823423691.6889999</v>
      </c>
      <c r="X9" s="57"/>
      <c r="Y9" s="56" t="e">
        <f>SUM(Y11,Y10,Y12,Y13,Y14,Y19,Y20,Y21,Y22,Y24,Y23)</f>
        <v>#REF!</v>
      </c>
      <c r="Z9" s="33" t="e">
        <f aca="true" t="shared" si="1" ref="Z9:Z49">+W9+Y9</f>
        <v>#REF!</v>
      </c>
      <c r="AA9" s="57"/>
      <c r="AB9" s="57"/>
      <c r="AC9" s="57" t="e">
        <f>+(U9-S9-T9)+#REF!</f>
        <v>#REF!</v>
      </c>
      <c r="AD9" s="57"/>
      <c r="AE9" s="57"/>
      <c r="AF9" s="57"/>
      <c r="AI9" s="55" t="e">
        <f>+U9+#REF!</f>
        <v>#REF!</v>
      </c>
    </row>
    <row r="10" spans="1:32" s="19" customFormat="1" ht="22.5" customHeight="1">
      <c r="A10" s="32"/>
      <c r="B10" s="30" t="s">
        <v>37</v>
      </c>
      <c r="D10" s="31" t="s">
        <v>14</v>
      </c>
      <c r="F10" s="13">
        <f>'EJEC NO IMPRIMIR'!F10/'EJEC REGULAR'!$D$1</f>
        <v>2355.333</v>
      </c>
      <c r="G10" s="13">
        <f>'EJEC NO IMPRIMIR'!G10/'EJEC REGULAR'!$D$1</f>
        <v>1153.08</v>
      </c>
      <c r="H10" s="13">
        <f>'EJEC NO IMPRIMIR'!H10/'EJEC REGULAR'!$D$1</f>
        <v>28268.801</v>
      </c>
      <c r="I10" s="13">
        <f>'EJEC NO IMPRIMIR'!I10/'EJEC REGULAR'!$D$1</f>
        <v>57845.184</v>
      </c>
      <c r="J10" s="13">
        <f>'EJEC NO IMPRIMIR'!J10/'EJEC REGULAR'!$D$1</f>
        <v>55029.285</v>
      </c>
      <c r="K10" s="13">
        <f>'EJEC NO IMPRIMIR'!K10/'EJEC REGULAR'!$D$1</f>
        <v>263594.186</v>
      </c>
      <c r="L10" s="13">
        <f>'EJEC NO IMPRIMIR'!L10/'EJEC REGULAR'!$D$1</f>
        <v>19817.514</v>
      </c>
      <c r="M10" s="13">
        <f>'EJEC NO IMPRIMIR'!M10/'EJEC REGULAR'!$D$1</f>
        <v>13323.066</v>
      </c>
      <c r="N10" s="13">
        <f>'EJEC NO IMPRIMIR'!N10/'EJEC REGULAR'!$D$1</f>
        <v>17200.478</v>
      </c>
      <c r="O10" s="13">
        <f>'EJEC NO IMPRIMIR'!O10/'EJEC REGULAR'!$D$1</f>
        <v>35701.265</v>
      </c>
      <c r="P10" s="13">
        <f>'EJEC NO IMPRIMIR'!P10/'EJEC REGULAR'!$D$1</f>
        <v>28431.295</v>
      </c>
      <c r="Q10" s="13">
        <f>'EJEC NO IMPRIMIR'!Q10/'EJEC REGULAR'!$D$1</f>
        <v>8687.278</v>
      </c>
      <c r="R10" s="13">
        <f>'EJEC NO IMPRIMIR'!R10/'EJEC REGULAR'!$D$1</f>
        <v>52970.146</v>
      </c>
      <c r="S10" s="13">
        <f>'EJEC NO IMPRIMIR'!S10/'EJEC REGULAR'!$D$1</f>
        <v>0</v>
      </c>
      <c r="T10" s="13">
        <f>'EJEC NO IMPRIMIR'!T10/'EJEC REGULAR'!$D$1</f>
        <v>5708</v>
      </c>
      <c r="U10" s="13">
        <f>SUM(F10:T10)</f>
        <v>590084.911</v>
      </c>
      <c r="V10" s="33"/>
      <c r="W10" s="5">
        <f>+U10-T10-S10</f>
        <v>584376.911</v>
      </c>
      <c r="X10" s="33"/>
      <c r="Y10" s="33"/>
      <c r="Z10" s="33">
        <f>+W10+Y10</f>
        <v>584376.911</v>
      </c>
      <c r="AA10" s="33"/>
      <c r="AB10" s="33"/>
      <c r="AC10" s="33"/>
      <c r="AD10" s="33"/>
      <c r="AE10" s="33"/>
      <c r="AF10" s="33"/>
    </row>
    <row r="11" spans="1:32" s="19" customFormat="1" ht="22.5" customHeight="1">
      <c r="A11" s="32"/>
      <c r="B11" s="30" t="s">
        <v>21</v>
      </c>
      <c r="D11" s="31" t="s">
        <v>22</v>
      </c>
      <c r="F11" s="13">
        <f>'EJEC NO IMPRIMIR'!F11/'EJEC REGULAR'!$D$1</f>
        <v>738.147</v>
      </c>
      <c r="G11" s="13">
        <f>'EJEC NO IMPRIMIR'!G11/'EJEC REGULAR'!$D$1</f>
        <v>340.65</v>
      </c>
      <c r="H11" s="13">
        <f>'EJEC NO IMPRIMIR'!H11/'EJEC REGULAR'!$D$1</f>
        <v>3444.817</v>
      </c>
      <c r="I11" s="13">
        <f>'EJEC NO IMPRIMIR'!I11/'EJEC REGULAR'!$D$1</f>
        <v>10118.218</v>
      </c>
      <c r="J11" s="13">
        <f>'EJEC NO IMPRIMIR'!J11/'EJEC REGULAR'!$D$1</f>
        <v>5731.415</v>
      </c>
      <c r="K11" s="13">
        <f>'EJEC NO IMPRIMIR'!K11/'EJEC REGULAR'!$D$1</f>
        <v>54713.797</v>
      </c>
      <c r="L11" s="13">
        <f>'EJEC NO IMPRIMIR'!L11/'EJEC REGULAR'!$D$1</f>
        <v>3471.261</v>
      </c>
      <c r="M11" s="13">
        <f>'EJEC NO IMPRIMIR'!M11/'EJEC REGULAR'!$D$1</f>
        <v>2765.089</v>
      </c>
      <c r="N11" s="13">
        <f>'EJEC NO IMPRIMIR'!N11/'EJEC REGULAR'!$D$1</f>
        <v>945.48</v>
      </c>
      <c r="O11" s="13">
        <f>'EJEC NO IMPRIMIR'!O11/'EJEC REGULAR'!$D$1</f>
        <v>1473.87</v>
      </c>
      <c r="P11" s="13">
        <f>'EJEC NO IMPRIMIR'!P11/'EJEC REGULAR'!$D$1</f>
        <v>7622.9</v>
      </c>
      <c r="Q11" s="13">
        <f>'EJEC NO IMPRIMIR'!Q11/'EJEC REGULAR'!$D$1</f>
        <v>0</v>
      </c>
      <c r="R11" s="13">
        <f>'EJEC NO IMPRIMIR'!R11/'EJEC REGULAR'!$D$1</f>
        <v>2658.528</v>
      </c>
      <c r="S11" s="13">
        <f>'EJEC NO IMPRIMIR'!S11/'EJEC REGULAR'!$D$1</f>
        <v>1060</v>
      </c>
      <c r="T11" s="13">
        <f>'EJEC NO IMPRIMIR'!T11/'EJEC REGULAR'!$D$1</f>
        <v>0</v>
      </c>
      <c r="U11" s="13">
        <f>SUM(F11:T11)</f>
        <v>95084.17199999999</v>
      </c>
      <c r="V11" s="33"/>
      <c r="W11" s="5">
        <f>+U11-T11-S11</f>
        <v>94024.17199999999</v>
      </c>
      <c r="X11" s="33"/>
      <c r="Y11" s="33"/>
      <c r="Z11" s="33">
        <f t="shared" si="1"/>
        <v>94024.17199999999</v>
      </c>
      <c r="AA11" s="33"/>
      <c r="AB11" s="33"/>
      <c r="AC11" s="33">
        <v>128095636</v>
      </c>
      <c r="AD11" s="33">
        <f>+AC11/$AD$8</f>
        <v>128095.636</v>
      </c>
      <c r="AE11" s="33">
        <f>+Z11-AD11</f>
        <v>-34071.46400000001</v>
      </c>
      <c r="AF11" s="33"/>
    </row>
    <row r="12" spans="1:32" s="19" customFormat="1" ht="22.5" customHeight="1">
      <c r="A12" s="32"/>
      <c r="B12" s="30" t="s">
        <v>23</v>
      </c>
      <c r="D12" s="31" t="s">
        <v>24</v>
      </c>
      <c r="F12" s="13">
        <f>'EJEC NO IMPRIMIR'!F12/'EJEC REGULAR'!$D$1</f>
        <v>0</v>
      </c>
      <c r="G12" s="13">
        <f>'EJEC NO IMPRIMIR'!G12/'EJEC REGULAR'!$D$1</f>
        <v>0</v>
      </c>
      <c r="H12" s="13">
        <f>'EJEC NO IMPRIMIR'!H12/'EJEC REGULAR'!$D$1</f>
        <v>0</v>
      </c>
      <c r="I12" s="13">
        <f>'EJEC NO IMPRIMIR'!I12/'EJEC REGULAR'!$D$1</f>
        <v>30</v>
      </c>
      <c r="J12" s="13">
        <f>'EJEC NO IMPRIMIR'!J12/'EJEC REGULAR'!$D$1</f>
        <v>1285597.194</v>
      </c>
      <c r="K12" s="13">
        <f>'EJEC NO IMPRIMIR'!K12/'EJEC REGULAR'!$D$1</f>
        <v>3795598.498</v>
      </c>
      <c r="L12" s="13">
        <f>'EJEC NO IMPRIMIR'!L12/'EJEC REGULAR'!$D$1</f>
        <v>0</v>
      </c>
      <c r="M12" s="13">
        <f>'EJEC NO IMPRIMIR'!M12/'EJEC REGULAR'!$D$1</f>
        <v>0</v>
      </c>
      <c r="N12" s="13">
        <f>'EJEC NO IMPRIMIR'!N12/'EJEC REGULAR'!$D$1</f>
        <v>0</v>
      </c>
      <c r="O12" s="13">
        <f>'EJEC NO IMPRIMIR'!O12/'EJEC REGULAR'!$D$1</f>
        <v>0</v>
      </c>
      <c r="P12" s="13">
        <f>'EJEC NO IMPRIMIR'!P12/'EJEC REGULAR'!$D$1</f>
        <v>0</v>
      </c>
      <c r="Q12" s="13">
        <f>'EJEC NO IMPRIMIR'!Q12/'EJEC REGULAR'!$D$1</f>
        <v>21649348.097</v>
      </c>
      <c r="R12" s="13">
        <f>'EJEC NO IMPRIMIR'!R12/'EJEC REGULAR'!$D$1</f>
        <v>17773.607</v>
      </c>
      <c r="S12" s="13">
        <f>'EJEC NO IMPRIMIR'!S12/'EJEC REGULAR'!$D$1</f>
        <v>19445</v>
      </c>
      <c r="T12" s="13">
        <f>'EJEC NO IMPRIMIR'!T12/'EJEC REGULAR'!$D$1</f>
        <v>0</v>
      </c>
      <c r="U12" s="13">
        <f>SUM(F12:T12)</f>
        <v>26767792.395999998</v>
      </c>
      <c r="V12" s="33"/>
      <c r="W12" s="5">
        <f>+U12-T12-S12</f>
        <v>26748347.395999998</v>
      </c>
      <c r="X12" s="33"/>
      <c r="Y12" s="33"/>
      <c r="Z12" s="33">
        <f t="shared" si="1"/>
        <v>26748347.395999998</v>
      </c>
      <c r="AA12" s="33"/>
      <c r="AB12" s="33"/>
      <c r="AC12" s="33">
        <v>23144149493</v>
      </c>
      <c r="AD12" s="33">
        <f aca="true" t="shared" si="2" ref="AD12:AD48">+AC12/$AD$8</f>
        <v>23144149.493</v>
      </c>
      <c r="AE12" s="33">
        <f aca="true" t="shared" si="3" ref="AE12:AE24">+Z12-AD12</f>
        <v>3604197.902999997</v>
      </c>
      <c r="AF12" s="33"/>
    </row>
    <row r="13" spans="1:32" s="19" customFormat="1" ht="22.5" customHeight="1">
      <c r="A13" s="32"/>
      <c r="B13" s="30" t="s">
        <v>25</v>
      </c>
      <c r="D13" s="31" t="s">
        <v>26</v>
      </c>
      <c r="F13" s="13">
        <f>'EJEC NO IMPRIMIR'!F13/'EJEC REGULAR'!$D$1</f>
        <v>94708.913</v>
      </c>
      <c r="G13" s="13">
        <f>'EJEC NO IMPRIMIR'!G13/'EJEC REGULAR'!$D$1</f>
        <v>41437.27</v>
      </c>
      <c r="H13" s="13">
        <f>'EJEC NO IMPRIMIR'!H13/'EJEC REGULAR'!$D$1</f>
        <v>183623.763</v>
      </c>
      <c r="I13" s="13">
        <f>'EJEC NO IMPRIMIR'!I13/'EJEC REGULAR'!$D$1</f>
        <v>180284.1</v>
      </c>
      <c r="J13" s="13">
        <f>'EJEC NO IMPRIMIR'!J13/'EJEC REGULAR'!$D$1</f>
        <v>644660.143</v>
      </c>
      <c r="K13" s="13">
        <f>'EJEC NO IMPRIMIR'!K13/'EJEC REGULAR'!$D$1</f>
        <v>3780123.494</v>
      </c>
      <c r="L13" s="13">
        <f>'EJEC NO IMPRIMIR'!L13/'EJEC REGULAR'!$D$1</f>
        <v>259980.138</v>
      </c>
      <c r="M13" s="13">
        <f>'EJEC NO IMPRIMIR'!M13/'EJEC REGULAR'!$D$1</f>
        <v>158396.261</v>
      </c>
      <c r="N13" s="13">
        <f>'EJEC NO IMPRIMIR'!N13/'EJEC REGULAR'!$D$1</f>
        <v>79387.182</v>
      </c>
      <c r="O13" s="13">
        <f>'EJEC NO IMPRIMIR'!O13/'EJEC REGULAR'!$D$1</f>
        <v>210792.684</v>
      </c>
      <c r="P13" s="13">
        <f>'EJEC NO IMPRIMIR'!P13/'EJEC REGULAR'!$D$1</f>
        <v>283786.736</v>
      </c>
      <c r="Q13" s="13">
        <f>'EJEC NO IMPRIMIR'!Q13/'EJEC REGULAR'!$D$1</f>
        <v>19400114.63</v>
      </c>
      <c r="R13" s="13">
        <f>'EJEC NO IMPRIMIR'!R13/'EJEC REGULAR'!$D$1</f>
        <v>279633.526</v>
      </c>
      <c r="S13" s="13">
        <f>'EJEC NO IMPRIMIR'!S13/'EJEC REGULAR'!$D$1</f>
        <v>24003</v>
      </c>
      <c r="T13" s="13">
        <f>'EJEC NO IMPRIMIR'!T13/'EJEC REGULAR'!$D$1</f>
        <v>64725</v>
      </c>
      <c r="U13" s="13">
        <f>SUM(F13:T13)</f>
        <v>25685656.84</v>
      </c>
      <c r="V13" s="33"/>
      <c r="W13" s="5">
        <f aca="true" t="shared" si="4" ref="W13:W49">+U13-T13-S13</f>
        <v>25596928.84</v>
      </c>
      <c r="X13" s="33"/>
      <c r="Y13" s="33" t="e">
        <f>+#REF!</f>
        <v>#REF!</v>
      </c>
      <c r="Z13" s="33" t="e">
        <f t="shared" si="1"/>
        <v>#REF!</v>
      </c>
      <c r="AA13" s="33"/>
      <c r="AB13" s="33"/>
      <c r="AC13" s="33">
        <v>33381115545</v>
      </c>
      <c r="AD13" s="33">
        <f t="shared" si="2"/>
        <v>33381115.545</v>
      </c>
      <c r="AE13" s="33" t="e">
        <f t="shared" si="3"/>
        <v>#REF!</v>
      </c>
      <c r="AF13" s="33"/>
    </row>
    <row r="14" spans="1:32" s="19" customFormat="1" ht="22.5" customHeight="1">
      <c r="A14" s="32"/>
      <c r="B14" s="30" t="s">
        <v>44</v>
      </c>
      <c r="D14" s="31" t="s">
        <v>2</v>
      </c>
      <c r="F14" s="13">
        <f>'EJEC NO IMPRIMIR'!F14/'EJEC REGULAR'!$D$1</f>
        <v>2909542</v>
      </c>
      <c r="G14" s="13">
        <f>'EJEC NO IMPRIMIR'!G14/'EJEC REGULAR'!$D$1</f>
        <v>1281357</v>
      </c>
      <c r="H14" s="13">
        <f>'EJEC NO IMPRIMIR'!H14/'EJEC REGULAR'!$D$1</f>
        <v>3627579</v>
      </c>
      <c r="I14" s="13">
        <f>'EJEC NO IMPRIMIR'!I14/'EJEC REGULAR'!$D$1</f>
        <v>4678235</v>
      </c>
      <c r="J14" s="13">
        <f>'EJEC NO IMPRIMIR'!J14/'EJEC REGULAR'!$D$1</f>
        <v>30196462.592</v>
      </c>
      <c r="K14" s="13">
        <f>'EJEC NO IMPRIMIR'!K14/'EJEC REGULAR'!$D$1</f>
        <v>226166333.123</v>
      </c>
      <c r="L14" s="13">
        <f>'EJEC NO IMPRIMIR'!L14/'EJEC REGULAR'!$D$1</f>
        <v>12712201.471</v>
      </c>
      <c r="M14" s="13">
        <f>'EJEC NO IMPRIMIR'!M14/'EJEC REGULAR'!$D$1</f>
        <v>9949929.439</v>
      </c>
      <c r="N14" s="13">
        <f>'EJEC NO IMPRIMIR'!N14/'EJEC REGULAR'!$D$1</f>
        <v>830095</v>
      </c>
      <c r="O14" s="13">
        <f>'EJEC NO IMPRIMIR'!O14/'EJEC REGULAR'!$D$1</f>
        <v>30813966.375</v>
      </c>
      <c r="P14" s="13">
        <f>'EJEC NO IMPRIMIR'!P14/'EJEC REGULAR'!$D$1</f>
        <v>7970938.588</v>
      </c>
      <c r="Q14" s="13">
        <f>'EJEC NO IMPRIMIR'!Q14/'EJEC REGULAR'!$D$1</f>
        <v>133919529</v>
      </c>
      <c r="R14" s="13">
        <f>'EJEC NO IMPRIMIR'!R14/'EJEC REGULAR'!$D$1</f>
        <v>5583201</v>
      </c>
      <c r="S14" s="13">
        <f>'EJEC NO IMPRIMIR'!S14/'EJEC REGULAR'!$D$1</f>
        <v>695000</v>
      </c>
      <c r="T14" s="13">
        <f>'EJEC NO IMPRIMIR'!T14/'EJEC REGULAR'!$D$1</f>
        <v>5149019</v>
      </c>
      <c r="U14" s="13">
        <f>SUM(U15,U18)</f>
        <v>476483388.588</v>
      </c>
      <c r="V14" s="33"/>
      <c r="W14" s="5">
        <f>+U14-T14-S14</f>
        <v>470639369.588</v>
      </c>
      <c r="X14" s="33"/>
      <c r="Y14" s="33"/>
      <c r="Z14" s="33">
        <f t="shared" si="1"/>
        <v>470639369.588</v>
      </c>
      <c r="AA14" s="33"/>
      <c r="AB14" s="33"/>
      <c r="AD14" s="33">
        <f t="shared" si="2"/>
        <v>0</v>
      </c>
      <c r="AE14" s="33">
        <f t="shared" si="3"/>
        <v>470639369.588</v>
      </c>
      <c r="AF14" s="33"/>
    </row>
    <row r="15" spans="1:32" s="19" customFormat="1" ht="22.5" customHeight="1">
      <c r="A15" s="32"/>
      <c r="B15" s="30" t="s">
        <v>20</v>
      </c>
      <c r="D15" s="31" t="s">
        <v>45</v>
      </c>
      <c r="F15" s="13">
        <f>'EJEC NO IMPRIMIR'!F15/'EJEC REGULAR'!$D$1</f>
        <v>2909542</v>
      </c>
      <c r="G15" s="13">
        <f>'EJEC NO IMPRIMIR'!G15/'EJEC REGULAR'!$D$1</f>
        <v>1281357</v>
      </c>
      <c r="H15" s="13">
        <f>'EJEC NO IMPRIMIR'!H15/'EJEC REGULAR'!$D$1</f>
        <v>3627579</v>
      </c>
      <c r="I15" s="13">
        <f>'EJEC NO IMPRIMIR'!I15/'EJEC REGULAR'!$D$1</f>
        <v>4678235</v>
      </c>
      <c r="J15" s="13">
        <f>'EJEC NO IMPRIMIR'!J15/'EJEC REGULAR'!$D$1</f>
        <v>30196462.592</v>
      </c>
      <c r="K15" s="13">
        <f>'EJEC NO IMPRIMIR'!K15/'EJEC REGULAR'!$D$1</f>
        <v>226166333.123</v>
      </c>
      <c r="L15" s="13">
        <f>'EJEC NO IMPRIMIR'!L15/'EJEC REGULAR'!$D$1</f>
        <v>12712201.471</v>
      </c>
      <c r="M15" s="13">
        <f>'EJEC NO IMPRIMIR'!M15/'EJEC REGULAR'!$D$1</f>
        <v>9949929.439</v>
      </c>
      <c r="N15" s="13">
        <f>'EJEC NO IMPRIMIR'!N15/'EJEC REGULAR'!$D$1</f>
        <v>830095</v>
      </c>
      <c r="O15" s="13">
        <f>'EJEC NO IMPRIMIR'!O15/'EJEC REGULAR'!$D$1</f>
        <v>30813966.375</v>
      </c>
      <c r="P15" s="13">
        <f>'EJEC NO IMPRIMIR'!P15/'EJEC REGULAR'!$D$1</f>
        <v>7599112</v>
      </c>
      <c r="Q15" s="13">
        <f>'EJEC NO IMPRIMIR'!Q15/'EJEC REGULAR'!$D$1</f>
        <v>133919529</v>
      </c>
      <c r="R15" s="13">
        <f>'EJEC NO IMPRIMIR'!R15/'EJEC REGULAR'!$D$1</f>
        <v>5583201</v>
      </c>
      <c r="S15" s="13">
        <f>'EJEC NO IMPRIMIR'!S15/'EJEC REGULAR'!$D$1</f>
        <v>695000</v>
      </c>
      <c r="T15" s="13">
        <f>'EJEC NO IMPRIMIR'!T15/'EJEC REGULAR'!$D$1</f>
        <v>5149019</v>
      </c>
      <c r="U15" s="13">
        <f>SUM(U16:U17)</f>
        <v>476111562</v>
      </c>
      <c r="V15" s="33"/>
      <c r="W15" s="5">
        <f t="shared" si="4"/>
        <v>470267543</v>
      </c>
      <c r="X15" s="33"/>
      <c r="Y15" s="33"/>
      <c r="Z15" s="33">
        <f t="shared" si="1"/>
        <v>470267543</v>
      </c>
      <c r="AA15" s="33"/>
      <c r="AB15" s="33"/>
      <c r="AD15" s="33">
        <f t="shared" si="2"/>
        <v>0</v>
      </c>
      <c r="AE15" s="33">
        <f t="shared" si="3"/>
        <v>470267543</v>
      </c>
      <c r="AF15" s="33"/>
    </row>
    <row r="16" spans="1:32" s="19" customFormat="1" ht="22.5" customHeight="1">
      <c r="A16" s="32"/>
      <c r="B16" s="30"/>
      <c r="D16" s="31" t="s">
        <v>3</v>
      </c>
      <c r="F16" s="13">
        <f>'EJEC NO IMPRIMIR'!F16/'EJEC REGULAR'!$D$1</f>
        <v>2883487</v>
      </c>
      <c r="G16" s="13">
        <f>'EJEC NO IMPRIMIR'!G16/'EJEC REGULAR'!$D$1</f>
        <v>1206334</v>
      </c>
      <c r="H16" s="13">
        <f>'EJEC NO IMPRIMIR'!H16/'EJEC REGULAR'!$D$1</f>
        <v>3601000</v>
      </c>
      <c r="I16" s="13">
        <f>'EJEC NO IMPRIMIR'!I16/'EJEC REGULAR'!$D$1</f>
        <v>3830000</v>
      </c>
      <c r="J16" s="13">
        <f>'EJEC NO IMPRIMIR'!J16/'EJEC REGULAR'!$D$1</f>
        <v>6355000</v>
      </c>
      <c r="K16" s="13">
        <f>'EJEC NO IMPRIMIR'!K16/'EJEC REGULAR'!$D$1</f>
        <v>41432079</v>
      </c>
      <c r="L16" s="13">
        <f>'EJEC NO IMPRIMIR'!L16/'EJEC REGULAR'!$D$1</f>
        <v>2717706</v>
      </c>
      <c r="M16" s="13">
        <f>'EJEC NO IMPRIMIR'!M16/'EJEC REGULAR'!$D$1</f>
        <v>2300000</v>
      </c>
      <c r="N16" s="13">
        <f>'EJEC NO IMPRIMIR'!N16/'EJEC REGULAR'!$D$1</f>
        <v>830095</v>
      </c>
      <c r="O16" s="13">
        <f>'EJEC NO IMPRIMIR'!O16/'EJEC REGULAR'!$D$1</f>
        <v>3010000</v>
      </c>
      <c r="P16" s="13">
        <f>'EJEC NO IMPRIMIR'!P16/'EJEC REGULAR'!$D$1</f>
        <v>5777213</v>
      </c>
      <c r="Q16" s="13">
        <f>'EJEC NO IMPRIMIR'!Q16/'EJEC REGULAR'!$D$1</f>
        <v>4862529</v>
      </c>
      <c r="R16" s="13">
        <f>'EJEC NO IMPRIMIR'!R16/'EJEC REGULAR'!$D$1</f>
        <v>5353000</v>
      </c>
      <c r="S16" s="13">
        <f>'EJEC NO IMPRIMIR'!S16/'EJEC REGULAR'!$D$1</f>
        <v>674000</v>
      </c>
      <c r="T16" s="13">
        <f>'EJEC NO IMPRIMIR'!T16/'EJEC REGULAR'!$D$1</f>
        <v>3457000</v>
      </c>
      <c r="U16" s="13">
        <f aca="true" t="shared" si="5" ref="U16:U24">SUM(F16:T16)</f>
        <v>88289443</v>
      </c>
      <c r="V16" s="33"/>
      <c r="W16" s="5">
        <f t="shared" si="4"/>
        <v>84158443</v>
      </c>
      <c r="X16" s="33"/>
      <c r="Y16" s="33"/>
      <c r="Z16" s="33">
        <f t="shared" si="1"/>
        <v>84158443</v>
      </c>
      <c r="AA16" s="33"/>
      <c r="AB16" s="33"/>
      <c r="AC16" s="33">
        <v>122660085000</v>
      </c>
      <c r="AD16" s="33">
        <f t="shared" si="2"/>
        <v>122660085</v>
      </c>
      <c r="AE16" s="33">
        <f t="shared" si="3"/>
        <v>-38501642</v>
      </c>
      <c r="AF16" s="33"/>
    </row>
    <row r="17" spans="1:32" s="19" customFormat="1" ht="22.5" customHeight="1">
      <c r="A17" s="32"/>
      <c r="B17" s="30"/>
      <c r="D17" s="31" t="s">
        <v>48</v>
      </c>
      <c r="F17" s="13">
        <f>'EJEC NO IMPRIMIR'!F17/'EJEC REGULAR'!$D$1</f>
        <v>26055</v>
      </c>
      <c r="G17" s="13">
        <f>'EJEC NO IMPRIMIR'!G17/'EJEC REGULAR'!$D$1</f>
        <v>75023</v>
      </c>
      <c r="H17" s="13">
        <f>'EJEC NO IMPRIMIR'!H17/'EJEC REGULAR'!$D$1</f>
        <v>26579</v>
      </c>
      <c r="I17" s="13">
        <f>'EJEC NO IMPRIMIR'!I17/'EJEC REGULAR'!$D$1</f>
        <v>848235</v>
      </c>
      <c r="J17" s="13">
        <f>'EJEC NO IMPRIMIR'!J17/'EJEC REGULAR'!$D$1</f>
        <v>23841462.592</v>
      </c>
      <c r="K17" s="13">
        <f>'EJEC NO IMPRIMIR'!K17/'EJEC REGULAR'!$D$1</f>
        <v>184734254.123</v>
      </c>
      <c r="L17" s="13">
        <f>'EJEC NO IMPRIMIR'!L17/'EJEC REGULAR'!$D$1</f>
        <v>9994495.471</v>
      </c>
      <c r="M17" s="13">
        <f>'EJEC NO IMPRIMIR'!M17/'EJEC REGULAR'!$D$1</f>
        <v>7649929.439</v>
      </c>
      <c r="N17" s="13">
        <f>'EJEC NO IMPRIMIR'!N17/'EJEC REGULAR'!$D$1</f>
        <v>0</v>
      </c>
      <c r="O17" s="13">
        <f>'EJEC NO IMPRIMIR'!O17/'EJEC REGULAR'!$D$1</f>
        <v>27803966.375</v>
      </c>
      <c r="P17" s="13">
        <f>'EJEC NO IMPRIMIR'!P17/'EJEC REGULAR'!$D$1</f>
        <v>1821899</v>
      </c>
      <c r="Q17" s="13">
        <f>'EJEC NO IMPRIMIR'!Q17/'EJEC REGULAR'!$D$1</f>
        <v>129057000</v>
      </c>
      <c r="R17" s="13">
        <f>'EJEC NO IMPRIMIR'!R17/'EJEC REGULAR'!$D$1</f>
        <v>230201</v>
      </c>
      <c r="S17" s="13">
        <f>'EJEC NO IMPRIMIR'!S17/'EJEC REGULAR'!$D$1</f>
        <v>21000</v>
      </c>
      <c r="T17" s="13">
        <f>'EJEC NO IMPRIMIR'!T17/'EJEC REGULAR'!$D$1</f>
        <v>1692019</v>
      </c>
      <c r="U17" s="13">
        <f t="shared" si="5"/>
        <v>387822119</v>
      </c>
      <c r="V17" s="33"/>
      <c r="W17" s="5">
        <f t="shared" si="4"/>
        <v>386109100</v>
      </c>
      <c r="X17" s="33"/>
      <c r="Y17" s="33"/>
      <c r="Z17" s="33">
        <f t="shared" si="1"/>
        <v>386109100</v>
      </c>
      <c r="AA17" s="33"/>
      <c r="AB17" s="33"/>
      <c r="AC17" s="33">
        <v>809032850000</v>
      </c>
      <c r="AD17" s="33">
        <f t="shared" si="2"/>
        <v>809032850</v>
      </c>
      <c r="AE17" s="33">
        <f t="shared" si="3"/>
        <v>-422923750</v>
      </c>
      <c r="AF17" s="33"/>
    </row>
    <row r="18" spans="1:32" s="19" customFormat="1" ht="22.5" customHeight="1">
      <c r="A18" s="32"/>
      <c r="B18" s="30" t="s">
        <v>31</v>
      </c>
      <c r="D18" s="31" t="s">
        <v>46</v>
      </c>
      <c r="F18" s="13">
        <f>'EJEC NO IMPRIMIR'!F18/'EJEC REGULAR'!$D$1</f>
        <v>0</v>
      </c>
      <c r="G18" s="13">
        <f>'EJEC NO IMPRIMIR'!G18/'EJEC REGULAR'!$D$1</f>
        <v>0</v>
      </c>
      <c r="H18" s="13">
        <f>'EJEC NO IMPRIMIR'!H18/'EJEC REGULAR'!$D$1</f>
        <v>0</v>
      </c>
      <c r="I18" s="13">
        <f>'EJEC NO IMPRIMIR'!I18/'EJEC REGULAR'!$D$1</f>
        <v>0</v>
      </c>
      <c r="J18" s="13">
        <f>'EJEC NO IMPRIMIR'!J18/'EJEC REGULAR'!$D$1</f>
        <v>0</v>
      </c>
      <c r="K18" s="13">
        <f>'EJEC NO IMPRIMIR'!K18/'EJEC REGULAR'!$D$1</f>
        <v>0</v>
      </c>
      <c r="L18" s="13">
        <f>'EJEC NO IMPRIMIR'!L18/'EJEC REGULAR'!$D$1</f>
        <v>0</v>
      </c>
      <c r="M18" s="13">
        <f>'EJEC NO IMPRIMIR'!M18/'EJEC REGULAR'!$D$1</f>
        <v>0</v>
      </c>
      <c r="N18" s="13">
        <f>'EJEC NO IMPRIMIR'!N18/'EJEC REGULAR'!$D$1</f>
        <v>0</v>
      </c>
      <c r="O18" s="13">
        <f>'EJEC NO IMPRIMIR'!O18/'EJEC REGULAR'!$D$1</f>
        <v>0</v>
      </c>
      <c r="P18" s="13">
        <f>'EJEC NO IMPRIMIR'!P18/'EJEC REGULAR'!$D$1</f>
        <v>371826.588</v>
      </c>
      <c r="Q18" s="13">
        <f>'EJEC NO IMPRIMIR'!Q18/'EJEC REGULAR'!$D$1</f>
        <v>0</v>
      </c>
      <c r="R18" s="13">
        <f>'EJEC NO IMPRIMIR'!R18/'EJEC REGULAR'!$D$1</f>
        <v>0</v>
      </c>
      <c r="S18" s="13">
        <f>'EJEC NO IMPRIMIR'!S18/'EJEC REGULAR'!$D$1</f>
        <v>0</v>
      </c>
      <c r="T18" s="13">
        <f>'EJEC NO IMPRIMIR'!T18/'EJEC REGULAR'!$D$1</f>
        <v>0</v>
      </c>
      <c r="U18" s="13">
        <f t="shared" si="5"/>
        <v>371826.588</v>
      </c>
      <c r="V18" s="33"/>
      <c r="W18" s="5">
        <f t="shared" si="4"/>
        <v>371826.588</v>
      </c>
      <c r="X18" s="33"/>
      <c r="Y18" s="33"/>
      <c r="Z18" s="33">
        <f t="shared" si="1"/>
        <v>371826.588</v>
      </c>
      <c r="AA18" s="33"/>
      <c r="AB18" s="33"/>
      <c r="AC18" s="33">
        <v>321874632</v>
      </c>
      <c r="AD18" s="33">
        <f t="shared" si="2"/>
        <v>321874.632</v>
      </c>
      <c r="AE18" s="33">
        <f t="shared" si="3"/>
        <v>49951.956000000006</v>
      </c>
      <c r="AF18" s="33"/>
    </row>
    <row r="19" spans="1:32" s="19" customFormat="1" ht="22.5" customHeight="1">
      <c r="A19" s="32"/>
      <c r="B19" s="30" t="s">
        <v>4</v>
      </c>
      <c r="D19" s="31" t="s">
        <v>27</v>
      </c>
      <c r="F19" s="13">
        <f>'EJEC NO IMPRIMIR'!F19/'EJEC REGULAR'!$D$1</f>
        <v>0</v>
      </c>
      <c r="G19" s="13">
        <f>'EJEC NO IMPRIMIR'!G19/'EJEC REGULAR'!$D$1</f>
        <v>0</v>
      </c>
      <c r="H19" s="13">
        <f>'EJEC NO IMPRIMIR'!H19/'EJEC REGULAR'!$D$1</f>
        <v>0</v>
      </c>
      <c r="I19" s="13">
        <f>'EJEC NO IMPRIMIR'!I19/'EJEC REGULAR'!$D$1</f>
        <v>0</v>
      </c>
      <c r="J19" s="13">
        <f>'EJEC NO IMPRIMIR'!J19/'EJEC REGULAR'!$D$1</f>
        <v>0</v>
      </c>
      <c r="K19" s="13">
        <f>'EJEC NO IMPRIMIR'!K19/'EJEC REGULAR'!$D$1</f>
        <v>0</v>
      </c>
      <c r="L19" s="13">
        <f>'EJEC NO IMPRIMIR'!L19/'EJEC REGULAR'!$D$1</f>
        <v>0</v>
      </c>
      <c r="M19" s="13">
        <f>'EJEC NO IMPRIMIR'!M19/'EJEC REGULAR'!$D$1</f>
        <v>0</v>
      </c>
      <c r="N19" s="13">
        <f>'EJEC NO IMPRIMIR'!N19/'EJEC REGULAR'!$D$1</f>
        <v>0</v>
      </c>
      <c r="O19" s="13">
        <f>'EJEC NO IMPRIMIR'!O19/'EJEC REGULAR'!$D$1</f>
        <v>0</v>
      </c>
      <c r="P19" s="13">
        <f>'EJEC NO IMPRIMIR'!P19/'EJEC REGULAR'!$D$1</f>
        <v>0</v>
      </c>
      <c r="Q19" s="13">
        <f>'EJEC NO IMPRIMIR'!Q19/'EJEC REGULAR'!$D$1</f>
        <v>0</v>
      </c>
      <c r="R19" s="13">
        <f>'EJEC NO IMPRIMIR'!R19/'EJEC REGULAR'!$D$1</f>
        <v>0</v>
      </c>
      <c r="S19" s="13">
        <f>'EJEC NO IMPRIMIR'!S19/'EJEC REGULAR'!$D$1</f>
        <v>0</v>
      </c>
      <c r="T19" s="13">
        <f>'EJEC NO IMPRIMIR'!T19/'EJEC REGULAR'!$D$1</f>
        <v>11378</v>
      </c>
      <c r="U19" s="13">
        <f t="shared" si="5"/>
        <v>11378</v>
      </c>
      <c r="V19" s="33"/>
      <c r="W19" s="5">
        <f t="shared" si="4"/>
        <v>0</v>
      </c>
      <c r="X19" s="33"/>
      <c r="Y19" s="33"/>
      <c r="Z19" s="33">
        <f t="shared" si="1"/>
        <v>0</v>
      </c>
      <c r="AA19" s="33"/>
      <c r="AB19" s="33"/>
      <c r="AD19" s="33">
        <f t="shared" si="2"/>
        <v>0</v>
      </c>
      <c r="AE19" s="33">
        <f t="shared" si="3"/>
        <v>0</v>
      </c>
      <c r="AF19" s="33"/>
    </row>
    <row r="20" spans="1:32" s="19" customFormat="1" ht="22.5" customHeight="1">
      <c r="A20" s="32"/>
      <c r="B20" s="30" t="s">
        <v>71</v>
      </c>
      <c r="D20" s="31" t="s">
        <v>28</v>
      </c>
      <c r="F20" s="13">
        <f>'EJEC NO IMPRIMIR'!F20/'EJEC REGULAR'!$D$1</f>
        <v>0</v>
      </c>
      <c r="G20" s="13">
        <f>'EJEC NO IMPRIMIR'!G20/'EJEC REGULAR'!$D$1</f>
        <v>0</v>
      </c>
      <c r="H20" s="13">
        <f>'EJEC NO IMPRIMIR'!H20/'EJEC REGULAR'!$D$1</f>
        <v>0</v>
      </c>
      <c r="I20" s="13">
        <f>'EJEC NO IMPRIMIR'!I20/'EJEC REGULAR'!$D$1</f>
        <v>0</v>
      </c>
      <c r="J20" s="13">
        <f>'EJEC NO IMPRIMIR'!J20/'EJEC REGULAR'!$D$1</f>
        <v>0</v>
      </c>
      <c r="K20" s="13">
        <f>'EJEC NO IMPRIMIR'!K20/'EJEC REGULAR'!$D$1</f>
        <v>0</v>
      </c>
      <c r="L20" s="13">
        <f>'EJEC NO IMPRIMIR'!L20/'EJEC REGULAR'!$D$1</f>
        <v>0</v>
      </c>
      <c r="M20" s="13">
        <f>'EJEC NO IMPRIMIR'!M20/'EJEC REGULAR'!$D$1</f>
        <v>0</v>
      </c>
      <c r="N20" s="13">
        <f>'EJEC NO IMPRIMIR'!N20/'EJEC REGULAR'!$D$1</f>
        <v>0</v>
      </c>
      <c r="O20" s="13">
        <f>'EJEC NO IMPRIMIR'!O20/'EJEC REGULAR'!$D$1</f>
        <v>0</v>
      </c>
      <c r="P20" s="13">
        <f>'EJEC NO IMPRIMIR'!P20/'EJEC REGULAR'!$D$1</f>
        <v>0</v>
      </c>
      <c r="Q20" s="13">
        <f>'EJEC NO IMPRIMIR'!Q20/'EJEC REGULAR'!$D$1</f>
        <v>0</v>
      </c>
      <c r="R20" s="13">
        <f>'EJEC NO IMPRIMIR'!R20/'EJEC REGULAR'!$D$1</f>
        <v>0</v>
      </c>
      <c r="S20" s="13">
        <f>'EJEC NO IMPRIMIR'!S20/'EJEC REGULAR'!$D$1</f>
        <v>0</v>
      </c>
      <c r="T20" s="13">
        <f>'EJEC NO IMPRIMIR'!T20/'EJEC REGULAR'!$D$1</f>
        <v>0</v>
      </c>
      <c r="U20" s="13">
        <f t="shared" si="5"/>
        <v>0</v>
      </c>
      <c r="V20" s="33"/>
      <c r="W20" s="5">
        <f t="shared" si="4"/>
        <v>0</v>
      </c>
      <c r="X20" s="33"/>
      <c r="Y20" s="33"/>
      <c r="Z20" s="33">
        <f t="shared" si="1"/>
        <v>0</v>
      </c>
      <c r="AA20" s="33"/>
      <c r="AB20" s="33"/>
      <c r="AD20" s="33">
        <f t="shared" si="2"/>
        <v>0</v>
      </c>
      <c r="AE20" s="33">
        <f t="shared" si="3"/>
        <v>0</v>
      </c>
      <c r="AF20" s="33"/>
    </row>
    <row r="21" spans="1:32" s="19" customFormat="1" ht="22.5" customHeight="1">
      <c r="A21" s="32"/>
      <c r="B21" s="30" t="s">
        <v>72</v>
      </c>
      <c r="D21" s="31" t="s">
        <v>29</v>
      </c>
      <c r="F21" s="13">
        <f>'EJEC NO IMPRIMIR'!F21/'EJEC REGULAR'!$D$1</f>
        <v>249588.72</v>
      </c>
      <c r="G21" s="13">
        <f>'EJEC NO IMPRIMIR'!G21/'EJEC REGULAR'!$D$1</f>
        <v>82111.792</v>
      </c>
      <c r="H21" s="13">
        <f>'EJEC NO IMPRIMIR'!H21/'EJEC REGULAR'!$D$1</f>
        <v>250366.515</v>
      </c>
      <c r="I21" s="13">
        <f>'EJEC NO IMPRIMIR'!I21/'EJEC REGULAR'!$D$1</f>
        <v>254974.86</v>
      </c>
      <c r="J21" s="13">
        <f>'EJEC NO IMPRIMIR'!J21/'EJEC REGULAR'!$D$1</f>
        <v>394489.174</v>
      </c>
      <c r="K21" s="13">
        <f>'EJEC NO IMPRIMIR'!K21/'EJEC REGULAR'!$D$1</f>
        <v>4980224.083</v>
      </c>
      <c r="L21" s="13">
        <f>'EJEC NO IMPRIMIR'!L21/'EJEC REGULAR'!$D$1</f>
        <v>217622.912</v>
      </c>
      <c r="M21" s="13">
        <f>'EJEC NO IMPRIMIR'!M21/'EJEC REGULAR'!$D$1</f>
        <v>511256.728</v>
      </c>
      <c r="N21" s="13">
        <f>'EJEC NO IMPRIMIR'!N21/'EJEC REGULAR'!$D$1</f>
        <v>97786.792</v>
      </c>
      <c r="O21" s="13">
        <f>'EJEC NO IMPRIMIR'!O21/'EJEC REGULAR'!$D$1</f>
        <v>52930.711</v>
      </c>
      <c r="P21" s="13">
        <f>'EJEC NO IMPRIMIR'!P21/'EJEC REGULAR'!$D$1</f>
        <v>532069.123</v>
      </c>
      <c r="Q21" s="13">
        <f>'EJEC NO IMPRIMIR'!Q21/'EJEC REGULAR'!$D$1</f>
        <v>109312.544</v>
      </c>
      <c r="R21" s="13">
        <f>'EJEC NO IMPRIMIR'!R21/'EJEC REGULAR'!$D$1</f>
        <v>379872.117</v>
      </c>
      <c r="S21" s="13">
        <f>'EJEC NO IMPRIMIR'!S21/'EJEC REGULAR'!$D$1</f>
        <v>25427</v>
      </c>
      <c r="T21" s="13">
        <f>'EJEC NO IMPRIMIR'!T21/'EJEC REGULAR'!$D$1</f>
        <v>0</v>
      </c>
      <c r="U21" s="13">
        <f t="shared" si="5"/>
        <v>8138033.0709999995</v>
      </c>
      <c r="V21" s="33"/>
      <c r="W21" s="5">
        <f t="shared" si="4"/>
        <v>8112606.0709999995</v>
      </c>
      <c r="X21" s="33"/>
      <c r="Y21" s="33" t="e">
        <f>+#REF!</f>
        <v>#REF!</v>
      </c>
      <c r="Z21" s="33" t="e">
        <f t="shared" si="1"/>
        <v>#REF!</v>
      </c>
      <c r="AA21" s="33"/>
      <c r="AB21" s="33"/>
      <c r="AC21" s="33">
        <v>4590792528</v>
      </c>
      <c r="AD21" s="33">
        <f t="shared" si="2"/>
        <v>4590792.528</v>
      </c>
      <c r="AE21" s="33" t="e">
        <f t="shared" si="3"/>
        <v>#REF!</v>
      </c>
      <c r="AF21" s="33"/>
    </row>
    <row r="22" spans="1:32" s="19" customFormat="1" ht="22.5" customHeight="1">
      <c r="A22" s="32"/>
      <c r="B22" s="30" t="s">
        <v>73</v>
      </c>
      <c r="D22" s="31" t="s">
        <v>51</v>
      </c>
      <c r="F22" s="13">
        <f>'EJEC NO IMPRIMIR'!F22/'EJEC REGULAR'!$D$1</f>
        <v>0</v>
      </c>
      <c r="G22" s="13">
        <f>'EJEC NO IMPRIMIR'!G22/'EJEC REGULAR'!$D$1</f>
        <v>0</v>
      </c>
      <c r="H22" s="13">
        <f>'EJEC NO IMPRIMIR'!H22/'EJEC REGULAR'!$D$1</f>
        <v>0</v>
      </c>
      <c r="I22" s="13">
        <f>'EJEC NO IMPRIMIR'!I22/'EJEC REGULAR'!$D$1</f>
        <v>0</v>
      </c>
      <c r="J22" s="13">
        <f>'EJEC NO IMPRIMIR'!J22/'EJEC REGULAR'!$D$1</f>
        <v>0</v>
      </c>
      <c r="K22" s="13">
        <f>'EJEC NO IMPRIMIR'!K22/'EJEC REGULAR'!$D$1</f>
        <v>0</v>
      </c>
      <c r="L22" s="13">
        <f>'EJEC NO IMPRIMIR'!L22/'EJEC REGULAR'!$D$1</f>
        <v>0</v>
      </c>
      <c r="M22" s="13">
        <f>'EJEC NO IMPRIMIR'!M22/'EJEC REGULAR'!$D$1</f>
        <v>0</v>
      </c>
      <c r="N22" s="13">
        <f>'EJEC NO IMPRIMIR'!N22/'EJEC REGULAR'!$D$1</f>
        <v>0</v>
      </c>
      <c r="O22" s="13">
        <f>'EJEC NO IMPRIMIR'!O22/'EJEC REGULAR'!$D$1</f>
        <v>0</v>
      </c>
      <c r="P22" s="13">
        <f>'EJEC NO IMPRIMIR'!P22/'EJEC REGULAR'!$D$1</f>
        <v>0</v>
      </c>
      <c r="Q22" s="13">
        <f>'EJEC NO IMPRIMIR'!Q22/'EJEC REGULAR'!$D$1</f>
        <v>152926577.715</v>
      </c>
      <c r="R22" s="13">
        <f>'EJEC NO IMPRIMIR'!R22/'EJEC REGULAR'!$D$1</f>
        <v>0</v>
      </c>
      <c r="S22" s="13">
        <f>'EJEC NO IMPRIMIR'!S22/'EJEC REGULAR'!$D$1</f>
        <v>0</v>
      </c>
      <c r="T22" s="13">
        <f>'EJEC NO IMPRIMIR'!T22/'EJEC REGULAR'!$D$1</f>
        <v>0</v>
      </c>
      <c r="U22" s="13">
        <f t="shared" si="5"/>
        <v>152926577.715</v>
      </c>
      <c r="V22" s="33"/>
      <c r="W22" s="5">
        <f t="shared" si="4"/>
        <v>152926577.715</v>
      </c>
      <c r="X22" s="33"/>
      <c r="Y22" s="33" t="e">
        <f>+#REF!</f>
        <v>#REF!</v>
      </c>
      <c r="Z22" s="33" t="e">
        <f t="shared" si="1"/>
        <v>#REF!</v>
      </c>
      <c r="AA22" s="33"/>
      <c r="AB22" s="33"/>
      <c r="AC22" s="33">
        <v>370760546774</v>
      </c>
      <c r="AD22" s="33">
        <f t="shared" si="2"/>
        <v>370760546.774</v>
      </c>
      <c r="AE22" s="33" t="e">
        <f t="shared" si="3"/>
        <v>#REF!</v>
      </c>
      <c r="AF22" s="33"/>
    </row>
    <row r="23" spans="1:32" s="19" customFormat="1" ht="22.5" customHeight="1">
      <c r="A23" s="32"/>
      <c r="B23" s="30">
        <v>14</v>
      </c>
      <c r="D23" s="31" t="s">
        <v>95</v>
      </c>
      <c r="F23" s="13">
        <f>'EJEC NO IMPRIMIR'!F23/'EJEC REGULAR'!$D$1</f>
        <v>0</v>
      </c>
      <c r="G23" s="13">
        <f>'EJEC NO IMPRIMIR'!G23/'EJEC REGULAR'!$D$1</f>
        <v>0</v>
      </c>
      <c r="H23" s="13">
        <f>'EJEC NO IMPRIMIR'!H23/'EJEC REGULAR'!$D$1</f>
        <v>0</v>
      </c>
      <c r="I23" s="13">
        <f>'EJEC NO IMPRIMIR'!I23/'EJEC REGULAR'!$D$1</f>
        <v>0</v>
      </c>
      <c r="J23" s="13">
        <f>'EJEC NO IMPRIMIR'!J23/'EJEC REGULAR'!$D$1</f>
        <v>0</v>
      </c>
      <c r="K23" s="13">
        <f>'EJEC NO IMPRIMIR'!K23/'EJEC REGULAR'!$D$1</f>
        <v>0</v>
      </c>
      <c r="L23" s="13">
        <f>'EJEC NO IMPRIMIR'!L23/'EJEC REGULAR'!$D$1</f>
        <v>0</v>
      </c>
      <c r="M23" s="13">
        <f>'EJEC NO IMPRIMIR'!M23/'EJEC REGULAR'!$D$1</f>
        <v>0</v>
      </c>
      <c r="N23" s="13">
        <f>'EJEC NO IMPRIMIR'!N23/'EJEC REGULAR'!$D$1</f>
        <v>0</v>
      </c>
      <c r="O23" s="13">
        <f>'EJEC NO IMPRIMIR'!O23/'EJEC REGULAR'!$D$1</f>
        <v>0</v>
      </c>
      <c r="P23" s="13">
        <f>'EJEC NO IMPRIMIR'!P23/'EJEC REGULAR'!$D$1</f>
        <v>0</v>
      </c>
      <c r="Q23" s="13">
        <f>'EJEC NO IMPRIMIR'!Q23/'EJEC REGULAR'!$D$1</f>
        <v>0</v>
      </c>
      <c r="R23" s="13">
        <f>'EJEC NO IMPRIMIR'!R23/'EJEC REGULAR'!$D$1</f>
        <v>0</v>
      </c>
      <c r="S23" s="13">
        <f>'EJEC NO IMPRIMIR'!S23/'EJEC REGULAR'!$D$1</f>
        <v>0</v>
      </c>
      <c r="T23" s="13">
        <f>'EJEC NO IMPRIMIR'!T23/'EJEC REGULAR'!$D$1</f>
        <v>0</v>
      </c>
      <c r="U23" s="13">
        <f t="shared" si="5"/>
        <v>0</v>
      </c>
      <c r="V23" s="33"/>
      <c r="W23" s="5">
        <f t="shared" si="4"/>
        <v>0</v>
      </c>
      <c r="X23" s="33"/>
      <c r="Y23" s="33"/>
      <c r="Z23" s="33">
        <f t="shared" si="1"/>
        <v>0</v>
      </c>
      <c r="AA23" s="33"/>
      <c r="AB23" s="33"/>
      <c r="AD23" s="33">
        <f t="shared" si="2"/>
        <v>0</v>
      </c>
      <c r="AE23" s="33">
        <f t="shared" si="3"/>
        <v>0</v>
      </c>
      <c r="AF23" s="33"/>
    </row>
    <row r="24" spans="1:32" s="19" customFormat="1" ht="22.5" customHeight="1">
      <c r="A24" s="32"/>
      <c r="B24" s="30" t="s">
        <v>74</v>
      </c>
      <c r="D24" s="31" t="s">
        <v>5</v>
      </c>
      <c r="F24" s="13">
        <f>'EJEC NO IMPRIMIR'!F24/'EJEC REGULAR'!$D$1</f>
        <v>292926.238</v>
      </c>
      <c r="G24" s="13">
        <f>'EJEC NO IMPRIMIR'!G24/'EJEC REGULAR'!$D$1</f>
        <v>67167.966</v>
      </c>
      <c r="H24" s="13">
        <f>'EJEC NO IMPRIMIR'!H24/'EJEC REGULAR'!$D$1</f>
        <v>46142.266</v>
      </c>
      <c r="I24" s="13">
        <f>'EJEC NO IMPRIMIR'!I24/'EJEC REGULAR'!$D$1</f>
        <v>2118306.517</v>
      </c>
      <c r="J24" s="13">
        <f>'EJEC NO IMPRIMIR'!J24/'EJEC REGULAR'!$D$1</f>
        <v>26228797.902</v>
      </c>
      <c r="K24" s="13">
        <f>'EJEC NO IMPRIMIR'!K24/'EJEC REGULAR'!$D$1</f>
        <v>26729193.979</v>
      </c>
      <c r="L24" s="13">
        <f>'EJEC NO IMPRIMIR'!L24/'EJEC REGULAR'!$D$1</f>
        <v>4610370.611</v>
      </c>
      <c r="M24" s="13">
        <f>'EJEC NO IMPRIMIR'!M24/'EJEC REGULAR'!$D$1</f>
        <v>3538406.103</v>
      </c>
      <c r="N24" s="13">
        <f>'EJEC NO IMPRIMIR'!N24/'EJEC REGULAR'!$D$1</f>
        <v>11981.448</v>
      </c>
      <c r="O24" s="13">
        <f>'EJEC NO IMPRIMIR'!O24/'EJEC REGULAR'!$D$1</f>
        <v>7582032.974</v>
      </c>
      <c r="P24" s="13">
        <f>'EJEC NO IMPRIMIR'!P24/'EJEC REGULAR'!$D$1</f>
        <v>1320141.548</v>
      </c>
      <c r="Q24" s="13">
        <f>'EJEC NO IMPRIMIR'!Q24/'EJEC REGULAR'!$D$1</f>
        <v>65261752.634</v>
      </c>
      <c r="R24" s="13">
        <f>'EJEC NO IMPRIMIR'!R24/'EJEC REGULAR'!$D$1</f>
        <v>914240.81</v>
      </c>
      <c r="S24" s="13">
        <f>'EJEC NO IMPRIMIR'!S24/'EJEC REGULAR'!$D$1</f>
        <v>130289</v>
      </c>
      <c r="T24" s="13">
        <f>'EJEC NO IMPRIMIR'!T24/'EJEC REGULAR'!$D$1</f>
        <v>0</v>
      </c>
      <c r="U24" s="13">
        <f t="shared" si="5"/>
        <v>138851749.996</v>
      </c>
      <c r="V24" s="33"/>
      <c r="W24" s="5">
        <f t="shared" si="4"/>
        <v>138721460.996</v>
      </c>
      <c r="X24" s="33"/>
      <c r="Y24" s="33" t="e">
        <f>+#REF!</f>
        <v>#REF!</v>
      </c>
      <c r="Z24" s="33" t="e">
        <f t="shared" si="1"/>
        <v>#REF!</v>
      </c>
      <c r="AA24" s="33"/>
      <c r="AB24" s="33"/>
      <c r="AC24" s="33">
        <v>30008336678</v>
      </c>
      <c r="AD24" s="33">
        <f t="shared" si="2"/>
        <v>30008336.678</v>
      </c>
      <c r="AE24" s="33" t="e">
        <f t="shared" si="3"/>
        <v>#REF!</v>
      </c>
      <c r="AF24" s="33"/>
    </row>
    <row r="25" spans="1:35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2886064.537</v>
      </c>
      <c r="G25" s="55">
        <f aca="true" t="shared" si="6" ref="G25:Y25">SUM(G26,G27,G28,G29,G30,G31,G32,G41,G42,G46,G47,G48,G49)</f>
        <v>1340834.5929999999</v>
      </c>
      <c r="H25" s="55">
        <f t="shared" si="6"/>
        <v>3669352.126</v>
      </c>
      <c r="I25" s="55">
        <f t="shared" si="6"/>
        <v>7763275.083999999</v>
      </c>
      <c r="J25" s="55">
        <f t="shared" si="6"/>
        <v>54396407.793</v>
      </c>
      <c r="K25" s="55">
        <f t="shared" si="6"/>
        <v>440574795.491</v>
      </c>
      <c r="L25" s="55">
        <f t="shared" si="6"/>
        <v>31055828.34</v>
      </c>
      <c r="M25" s="55">
        <f t="shared" si="6"/>
        <v>13949824.844</v>
      </c>
      <c r="N25" s="55">
        <f t="shared" si="6"/>
        <v>2048511.755</v>
      </c>
      <c r="O25" s="55">
        <f t="shared" si="6"/>
        <v>40955036.616</v>
      </c>
      <c r="P25" s="55">
        <f t="shared" si="6"/>
        <v>9420762.269</v>
      </c>
      <c r="Q25" s="55">
        <f t="shared" si="6"/>
        <v>364200999.681</v>
      </c>
      <c r="R25" s="55">
        <f t="shared" si="6"/>
        <v>7590242.083000001</v>
      </c>
      <c r="S25" s="55">
        <f t="shared" si="6"/>
        <v>883610</v>
      </c>
      <c r="T25" s="55">
        <f t="shared" si="6"/>
        <v>5324143</v>
      </c>
      <c r="U25" s="55">
        <f>SUM(U26,U27,U28,U29,U30,U31,U32,U41,U42,U46,U47,U48,U49)</f>
        <v>986059688.2120001</v>
      </c>
      <c r="V25" s="57"/>
      <c r="W25" s="55">
        <f t="shared" si="6"/>
        <v>979851935.2120001</v>
      </c>
      <c r="X25" s="57"/>
      <c r="Y25" s="55" t="e">
        <f t="shared" si="6"/>
        <v>#REF!</v>
      </c>
      <c r="Z25" s="33" t="e">
        <f t="shared" si="1"/>
        <v>#REF!</v>
      </c>
      <c r="AA25" s="57"/>
      <c r="AB25" s="57"/>
      <c r="AC25" s="33"/>
      <c r="AD25" s="57"/>
      <c r="AE25" s="57"/>
      <c r="AF25" s="57"/>
      <c r="AI25" s="55" t="e">
        <f>+U25+#REF!</f>
        <v>#REF!</v>
      </c>
    </row>
    <row r="26" spans="1:32" s="19" customFormat="1" ht="22.5" customHeight="1">
      <c r="A26" s="32"/>
      <c r="B26" s="30" t="s">
        <v>7</v>
      </c>
      <c r="D26" s="31" t="s">
        <v>8</v>
      </c>
      <c r="F26" s="14">
        <f>'EJEC NO IMPRIMIR'!F26/'EJEC REGULAR'!$D$1</f>
        <v>2541240.642</v>
      </c>
      <c r="G26" s="14">
        <f>'EJEC NO IMPRIMIR'!G26/'EJEC REGULAR'!$D$1</f>
        <v>1132914.601</v>
      </c>
      <c r="H26" s="14">
        <f>'EJEC NO IMPRIMIR'!H26/'EJEC REGULAR'!$D$1</f>
        <v>3215507.776</v>
      </c>
      <c r="I26" s="14">
        <f>'EJEC NO IMPRIMIR'!I26/'EJEC REGULAR'!$D$1</f>
        <v>4320779.827</v>
      </c>
      <c r="J26" s="14">
        <f>'EJEC NO IMPRIMIR'!J26/'EJEC REGULAR'!$D$1</f>
        <v>6446970.115</v>
      </c>
      <c r="K26" s="14">
        <f>'EJEC NO IMPRIMIR'!K26/'EJEC REGULAR'!$D$1</f>
        <v>43251159.026</v>
      </c>
      <c r="L26" s="14">
        <f>'EJEC NO IMPRIMIR'!L26/'EJEC REGULAR'!$D$1</f>
        <v>3215786.216</v>
      </c>
      <c r="M26" s="14">
        <f>'EJEC NO IMPRIMIR'!M26/'EJEC REGULAR'!$D$1</f>
        <v>2419844.767</v>
      </c>
      <c r="N26" s="14">
        <f>'EJEC NO IMPRIMIR'!N26/'EJEC REGULAR'!$D$1</f>
        <v>1885331.231</v>
      </c>
      <c r="O26" s="14">
        <f>'EJEC NO IMPRIMIR'!O26/'EJEC REGULAR'!$D$1</f>
        <v>2516660.186</v>
      </c>
      <c r="P26" s="14">
        <f>'EJEC NO IMPRIMIR'!P26/'EJEC REGULAR'!$D$1</f>
        <v>6313448.773</v>
      </c>
      <c r="Q26" s="14">
        <f>'EJEC NO IMPRIMIR'!Q26/'EJEC REGULAR'!$D$1</f>
        <v>4868383.653</v>
      </c>
      <c r="R26" s="14">
        <f>'EJEC NO IMPRIMIR'!R26/'EJEC REGULAR'!$D$1</f>
        <v>5612713.997</v>
      </c>
      <c r="S26" s="14">
        <f>'EJEC NO IMPRIMIR'!S26/'EJEC REGULAR'!$D$1</f>
        <v>664764</v>
      </c>
      <c r="T26" s="14">
        <f>'EJEC NO IMPRIMIR'!T26/'EJEC REGULAR'!$D$1</f>
        <v>3606358</v>
      </c>
      <c r="U26" s="13">
        <f>SUM(F26:T26)</f>
        <v>92011862.81</v>
      </c>
      <c r="V26" s="33"/>
      <c r="W26" s="5">
        <f t="shared" si="4"/>
        <v>87740740.81</v>
      </c>
      <c r="X26" s="33"/>
      <c r="Y26" s="33" t="e">
        <f>+#REF!</f>
        <v>#REF!</v>
      </c>
      <c r="Z26" s="33" t="e">
        <f t="shared" si="1"/>
        <v>#REF!</v>
      </c>
      <c r="AA26" s="33"/>
      <c r="AB26" s="33"/>
      <c r="AC26" s="33">
        <v>123974792808</v>
      </c>
      <c r="AD26" s="33">
        <f t="shared" si="2"/>
        <v>123974792.808</v>
      </c>
      <c r="AE26" s="33" t="e">
        <f>+Z26-AD26</f>
        <v>#REF!</v>
      </c>
      <c r="AF26" s="33"/>
    </row>
    <row r="27" spans="1:32" s="19" customFormat="1" ht="22.5" customHeight="1">
      <c r="A27" s="32"/>
      <c r="B27" s="30" t="s">
        <v>9</v>
      </c>
      <c r="D27" s="31" t="s">
        <v>10</v>
      </c>
      <c r="F27" s="13">
        <f>'EJEC NO IMPRIMIR'!F27/'EJEC REGULAR'!$D$1</f>
        <v>82211.274</v>
      </c>
      <c r="G27" s="13">
        <f>'EJEC NO IMPRIMIR'!G27/'EJEC REGULAR'!$D$1</f>
        <v>63052.635</v>
      </c>
      <c r="H27" s="13">
        <f>'EJEC NO IMPRIMIR'!H27/'EJEC REGULAR'!$D$1</f>
        <v>115785.925</v>
      </c>
      <c r="I27" s="13">
        <f>'EJEC NO IMPRIMIR'!I27/'EJEC REGULAR'!$D$1</f>
        <v>195806.88</v>
      </c>
      <c r="J27" s="13">
        <f>'EJEC NO IMPRIMIR'!J27/'EJEC REGULAR'!$D$1</f>
        <v>405098.584</v>
      </c>
      <c r="K27" s="13">
        <f>'EJEC NO IMPRIMIR'!K27/'EJEC REGULAR'!$D$1</f>
        <v>2768826.93</v>
      </c>
      <c r="L27" s="13">
        <f>'EJEC NO IMPRIMIR'!L27/'EJEC REGULAR'!$D$1</f>
        <v>173521.01</v>
      </c>
      <c r="M27" s="13">
        <f>'EJEC NO IMPRIMIR'!M27/'EJEC REGULAR'!$D$1</f>
        <v>85124.029</v>
      </c>
      <c r="N27" s="13">
        <f>'EJEC NO IMPRIMIR'!N27/'EJEC REGULAR'!$D$1</f>
        <v>62909.771</v>
      </c>
      <c r="O27" s="13">
        <f>'EJEC NO IMPRIMIR'!O27/'EJEC REGULAR'!$D$1</f>
        <v>378780.623</v>
      </c>
      <c r="P27" s="13">
        <f>'EJEC NO IMPRIMIR'!P27/'EJEC REGULAR'!$D$1</f>
        <v>1495947.162</v>
      </c>
      <c r="Q27" s="13">
        <f>'EJEC NO IMPRIMIR'!Q27/'EJEC REGULAR'!$D$1</f>
        <v>409534.035</v>
      </c>
      <c r="R27" s="13">
        <f>'EJEC NO IMPRIMIR'!R27/'EJEC REGULAR'!$D$1</f>
        <v>427421.883</v>
      </c>
      <c r="S27" s="13">
        <f>'EJEC NO IMPRIMIR'!S27/'EJEC REGULAR'!$D$1</f>
        <v>42412</v>
      </c>
      <c r="T27" s="13">
        <f>'EJEC NO IMPRIMIR'!T27/'EJEC REGULAR'!$D$1</f>
        <v>619398</v>
      </c>
      <c r="U27" s="13">
        <f>SUM(F27:T27)</f>
        <v>7325830.741000001</v>
      </c>
      <c r="V27" s="33"/>
      <c r="W27" s="5">
        <f t="shared" si="4"/>
        <v>6664020.741000001</v>
      </c>
      <c r="X27" s="33"/>
      <c r="Y27" s="33" t="e">
        <f>+#REF!</f>
        <v>#REF!</v>
      </c>
      <c r="Z27" s="33" t="e">
        <f t="shared" si="1"/>
        <v>#REF!</v>
      </c>
      <c r="AA27" s="33"/>
      <c r="AB27" s="33"/>
      <c r="AC27" s="33">
        <v>8478333006</v>
      </c>
      <c r="AD27" s="33">
        <f t="shared" si="2"/>
        <v>8478333.006</v>
      </c>
      <c r="AE27" s="33" t="e">
        <f aca="true" t="shared" si="7" ref="AE27:AE48">+Z27-AD27</f>
        <v>#REF!</v>
      </c>
      <c r="AF27" s="33"/>
    </row>
    <row r="28" spans="1:32" s="19" customFormat="1" ht="22.5" customHeight="1">
      <c r="A28" s="32"/>
      <c r="B28" s="30" t="s">
        <v>11</v>
      </c>
      <c r="D28" s="31" t="s">
        <v>52</v>
      </c>
      <c r="F28" s="13">
        <f>'EJEC NO IMPRIMIR'!F28/'EJEC REGULAR'!$D$1</f>
        <v>125227.695</v>
      </c>
      <c r="G28" s="13">
        <f>'EJEC NO IMPRIMIR'!G28/'EJEC REGULAR'!$D$1</f>
        <v>40819.129</v>
      </c>
      <c r="H28" s="13">
        <f>'EJEC NO IMPRIMIR'!H28/'EJEC REGULAR'!$D$1</f>
        <v>247061.287</v>
      </c>
      <c r="I28" s="13">
        <f>'EJEC NO IMPRIMIR'!I28/'EJEC REGULAR'!$D$1</f>
        <v>121204.634</v>
      </c>
      <c r="J28" s="13">
        <f>'EJEC NO IMPRIMIR'!J28/'EJEC REGULAR'!$D$1</f>
        <v>159663.569</v>
      </c>
      <c r="K28" s="13">
        <f>'EJEC NO IMPRIMIR'!K28/'EJEC REGULAR'!$D$1</f>
        <v>1587956.261</v>
      </c>
      <c r="L28" s="13">
        <f>'EJEC NO IMPRIMIR'!L28/'EJEC REGULAR'!$D$1</f>
        <v>20508.741</v>
      </c>
      <c r="M28" s="13">
        <f>'EJEC NO IMPRIMIR'!M28/'EJEC REGULAR'!$D$1</f>
        <v>91819.651</v>
      </c>
      <c r="N28" s="13">
        <f>'EJEC NO IMPRIMIR'!N28/'EJEC REGULAR'!$D$1</f>
        <v>29374.818</v>
      </c>
      <c r="O28" s="13">
        <f>'EJEC NO IMPRIMIR'!O28/'EJEC REGULAR'!$D$1</f>
        <v>47622.509</v>
      </c>
      <c r="P28" s="13">
        <f>'EJEC NO IMPRIMIR'!P28/'EJEC REGULAR'!$D$1</f>
        <v>368769.27</v>
      </c>
      <c r="Q28" s="13">
        <f>'EJEC NO IMPRIMIR'!Q28/'EJEC REGULAR'!$D$1</f>
        <v>18296.666</v>
      </c>
      <c r="R28" s="13">
        <f>'EJEC NO IMPRIMIR'!R28/'EJEC REGULAR'!$D$1</f>
        <v>46250.124</v>
      </c>
      <c r="S28" s="13">
        <f>'EJEC NO IMPRIMIR'!S28/'EJEC REGULAR'!$D$1</f>
        <v>0</v>
      </c>
      <c r="T28" s="13">
        <f>'EJEC NO IMPRIMIR'!T28/'EJEC REGULAR'!$D$1</f>
        <v>0</v>
      </c>
      <c r="U28" s="13">
        <f>SUM(F28:T28)</f>
        <v>2904574.3540000003</v>
      </c>
      <c r="V28" s="33"/>
      <c r="W28" s="5">
        <f t="shared" si="4"/>
        <v>2904574.3540000003</v>
      </c>
      <c r="X28" s="33"/>
      <c r="Y28" s="33"/>
      <c r="Z28" s="84">
        <f t="shared" si="1"/>
        <v>2904574.3540000003</v>
      </c>
      <c r="AA28" s="33"/>
      <c r="AB28" s="33"/>
      <c r="AC28" s="33">
        <v>2901888644</v>
      </c>
      <c r="AD28" s="33">
        <f t="shared" si="2"/>
        <v>2901888.644</v>
      </c>
      <c r="AE28" s="33">
        <f t="shared" si="7"/>
        <v>2685.7100000004284</v>
      </c>
      <c r="AF28" s="33"/>
    </row>
    <row r="29" spans="1:32" s="19" customFormat="1" ht="22.5" customHeight="1">
      <c r="A29" s="32"/>
      <c r="B29" s="30" t="s">
        <v>12</v>
      </c>
      <c r="D29" s="31" t="s">
        <v>14</v>
      </c>
      <c r="F29" s="13">
        <f>'EJEC NO IMPRIMIR'!F29/'EJEC REGULAR'!$D$1</f>
        <v>75129.96</v>
      </c>
      <c r="G29" s="13">
        <f>'EJEC NO IMPRIMIR'!G29/'EJEC REGULAR'!$D$1</f>
        <v>0</v>
      </c>
      <c r="H29" s="13">
        <f>'EJEC NO IMPRIMIR'!H29/'EJEC REGULAR'!$D$1</f>
        <v>0</v>
      </c>
      <c r="I29" s="13">
        <f>'EJEC NO IMPRIMIR'!I29/'EJEC REGULAR'!$D$1</f>
        <v>0</v>
      </c>
      <c r="J29" s="13">
        <f>'EJEC NO IMPRIMIR'!J29/'EJEC REGULAR'!$D$1</f>
        <v>0</v>
      </c>
      <c r="K29" s="13">
        <f>'EJEC NO IMPRIMIR'!K29/'EJEC REGULAR'!$D$1</f>
        <v>0</v>
      </c>
      <c r="L29" s="13">
        <f>'EJEC NO IMPRIMIR'!L29/'EJEC REGULAR'!$D$1</f>
        <v>0</v>
      </c>
      <c r="M29" s="13">
        <f>'EJEC NO IMPRIMIR'!M29/'EJEC REGULAR'!$D$1</f>
        <v>0</v>
      </c>
      <c r="N29" s="13">
        <f>'EJEC NO IMPRIMIR'!N29/'EJEC REGULAR'!$D$1</f>
        <v>0</v>
      </c>
      <c r="O29" s="13">
        <f>'EJEC NO IMPRIMIR'!O29/'EJEC REGULAR'!$D$1</f>
        <v>0</v>
      </c>
      <c r="P29" s="13">
        <f>'EJEC NO IMPRIMIR'!P29/'EJEC REGULAR'!$D$1</f>
        <v>0</v>
      </c>
      <c r="Q29" s="13">
        <f>'EJEC NO IMPRIMIR'!Q29/'EJEC REGULAR'!$D$1</f>
        <v>198208.23</v>
      </c>
      <c r="R29" s="13">
        <f>'EJEC NO IMPRIMIR'!R29/'EJEC REGULAR'!$D$1</f>
        <v>144558</v>
      </c>
      <c r="S29" s="13">
        <f>'EJEC NO IMPRIMIR'!S29/'EJEC REGULAR'!$D$1</f>
        <v>0</v>
      </c>
      <c r="T29" s="13">
        <f>'EJEC NO IMPRIMIR'!T29/'EJEC REGULAR'!$D$1</f>
        <v>0</v>
      </c>
      <c r="U29" s="13">
        <f>SUM(F29:T29)</f>
        <v>417896.19</v>
      </c>
      <c r="V29" s="33"/>
      <c r="W29" s="5">
        <f t="shared" si="4"/>
        <v>417896.19</v>
      </c>
      <c r="X29" s="33"/>
      <c r="Y29" s="33"/>
      <c r="Z29" s="84">
        <f t="shared" si="1"/>
        <v>417896.19</v>
      </c>
      <c r="AA29" s="33"/>
      <c r="AB29" s="33"/>
      <c r="AC29" s="33">
        <v>536526757</v>
      </c>
      <c r="AD29" s="33">
        <f t="shared" si="2"/>
        <v>536526.757</v>
      </c>
      <c r="AE29" s="33">
        <f t="shared" si="7"/>
        <v>-118630.56699999998</v>
      </c>
      <c r="AF29" s="33"/>
    </row>
    <row r="30" spans="1:32" s="19" customFormat="1" ht="22.5" customHeight="1">
      <c r="A30" s="32"/>
      <c r="B30" s="30" t="s">
        <v>13</v>
      </c>
      <c r="D30" s="31" t="s">
        <v>30</v>
      </c>
      <c r="F30" s="13">
        <f>'EJEC NO IMPRIMIR'!F30/'EJEC REGULAR'!$D$1</f>
        <v>0</v>
      </c>
      <c r="G30" s="13">
        <f>'EJEC NO IMPRIMIR'!G30/'EJEC REGULAR'!$D$1</f>
        <v>0</v>
      </c>
      <c r="H30" s="13">
        <f>'EJEC NO IMPRIMIR'!H30/'EJEC REGULAR'!$D$1</f>
        <v>0</v>
      </c>
      <c r="I30" s="13">
        <f>'EJEC NO IMPRIMIR'!I30/'EJEC REGULAR'!$D$1</f>
        <v>0</v>
      </c>
      <c r="J30" s="13">
        <f>'EJEC NO IMPRIMIR'!J30/'EJEC REGULAR'!$D$1</f>
        <v>0</v>
      </c>
      <c r="K30" s="13">
        <f>'EJEC NO IMPRIMIR'!K30/'EJEC REGULAR'!$D$1</f>
        <v>0</v>
      </c>
      <c r="L30" s="13">
        <f>'EJEC NO IMPRIMIR'!L30/'EJEC REGULAR'!$D$1</f>
        <v>0</v>
      </c>
      <c r="M30" s="13">
        <f>'EJEC NO IMPRIMIR'!M30/'EJEC REGULAR'!$D$1</f>
        <v>0</v>
      </c>
      <c r="N30" s="13">
        <f>'EJEC NO IMPRIMIR'!N30/'EJEC REGULAR'!$D$1</f>
        <v>0</v>
      </c>
      <c r="O30" s="13">
        <f>'EJEC NO IMPRIMIR'!O30/'EJEC REGULAR'!$D$1</f>
        <v>0</v>
      </c>
      <c r="P30" s="13">
        <f>'EJEC NO IMPRIMIR'!P30/'EJEC REGULAR'!$D$1</f>
        <v>0</v>
      </c>
      <c r="Q30" s="13">
        <f>'EJEC NO IMPRIMIR'!Q30/'EJEC REGULAR'!$D$1</f>
        <v>0</v>
      </c>
      <c r="R30" s="13">
        <f>'EJEC NO IMPRIMIR'!R30/'EJEC REGULAR'!$D$1</f>
        <v>0</v>
      </c>
      <c r="S30" s="13">
        <f>'EJEC NO IMPRIMIR'!S30/'EJEC REGULAR'!$D$1</f>
        <v>24358</v>
      </c>
      <c r="T30" s="13">
        <f>'EJEC NO IMPRIMIR'!T30/'EJEC REGULAR'!$D$1</f>
        <v>37664</v>
      </c>
      <c r="U30" s="13">
        <f>SUM(F30:T30)</f>
        <v>62022</v>
      </c>
      <c r="V30" s="33"/>
      <c r="W30" s="5">
        <f t="shared" si="4"/>
        <v>0</v>
      </c>
      <c r="X30" s="33"/>
      <c r="Y30" s="33"/>
      <c r="Z30" s="33">
        <f t="shared" si="1"/>
        <v>0</v>
      </c>
      <c r="AA30" s="33"/>
      <c r="AB30" s="33"/>
      <c r="AD30" s="33">
        <f t="shared" si="2"/>
        <v>0</v>
      </c>
      <c r="AE30" s="33">
        <f t="shared" si="7"/>
        <v>0</v>
      </c>
      <c r="AF30" s="33"/>
    </row>
    <row r="31" spans="1:32" s="19" customFormat="1" ht="22.5" customHeight="1">
      <c r="A31" s="32"/>
      <c r="B31" s="30" t="s">
        <v>75</v>
      </c>
      <c r="D31" s="31" t="s">
        <v>67</v>
      </c>
      <c r="F31" s="13">
        <f>'EJEC NO IMPRIMIR'!F31/'EJEC REGULAR'!$D$1</f>
        <v>0</v>
      </c>
      <c r="G31" s="13">
        <f>'EJEC NO IMPRIMIR'!G31/'EJEC REGULAR'!$D$1</f>
        <v>0</v>
      </c>
      <c r="H31" s="13">
        <f>'EJEC NO IMPRIMIR'!H31/'EJEC REGULAR'!$D$1</f>
        <v>0</v>
      </c>
      <c r="I31" s="13">
        <f>'EJEC NO IMPRIMIR'!I31/'EJEC REGULAR'!$D$1</f>
        <v>0</v>
      </c>
      <c r="J31" s="13">
        <f>'EJEC NO IMPRIMIR'!J31/'EJEC REGULAR'!$D$1</f>
        <v>2026370.401</v>
      </c>
      <c r="K31" s="13">
        <f>'EJEC NO IMPRIMIR'!K31/'EJEC REGULAR'!$D$1</f>
        <v>257002.806</v>
      </c>
      <c r="L31" s="13">
        <f>'EJEC NO IMPRIMIR'!L31/'EJEC REGULAR'!$D$1</f>
        <v>0</v>
      </c>
      <c r="M31" s="13">
        <f>'EJEC NO IMPRIMIR'!M31/'EJEC REGULAR'!$D$1</f>
        <v>0</v>
      </c>
      <c r="N31" s="13">
        <f>'EJEC NO IMPRIMIR'!N31/'EJEC REGULAR'!$D$1</f>
        <v>0</v>
      </c>
      <c r="O31" s="13">
        <f>'EJEC NO IMPRIMIR'!O31/'EJEC REGULAR'!$D$1</f>
        <v>37612.136</v>
      </c>
      <c r="P31" s="13">
        <f>'EJEC NO IMPRIMIR'!P31/'EJEC REGULAR'!$D$1</f>
        <v>0</v>
      </c>
      <c r="Q31" s="13">
        <f>'EJEC NO IMPRIMIR'!Q31/'EJEC REGULAR'!$D$1</f>
        <v>96130.973</v>
      </c>
      <c r="R31" s="13">
        <f>'EJEC NO IMPRIMIR'!R31/'EJEC REGULAR'!$D$1</f>
        <v>0</v>
      </c>
      <c r="S31" s="13">
        <f>'EJEC NO IMPRIMIR'!S31/'EJEC REGULAR'!$D$1</f>
        <v>0</v>
      </c>
      <c r="T31" s="13">
        <f>'EJEC NO IMPRIMIR'!T31/'EJEC REGULAR'!$D$1</f>
        <v>0</v>
      </c>
      <c r="U31" s="13">
        <f>SUM(F31:T31)</f>
        <v>2417116.3159999996</v>
      </c>
      <c r="V31" s="33"/>
      <c r="W31" s="5">
        <f t="shared" si="4"/>
        <v>2417116.3159999996</v>
      </c>
      <c r="X31" s="33"/>
      <c r="Y31" s="33"/>
      <c r="Z31" s="84">
        <f t="shared" si="1"/>
        <v>2417116.3159999996</v>
      </c>
      <c r="AA31" s="33"/>
      <c r="AB31" s="33"/>
      <c r="AC31" s="33">
        <v>1766087846</v>
      </c>
      <c r="AD31" s="33">
        <f t="shared" si="2"/>
        <v>1766087.846</v>
      </c>
      <c r="AE31" s="33">
        <f t="shared" si="7"/>
        <v>651028.4699999997</v>
      </c>
      <c r="AF31" s="33"/>
    </row>
    <row r="32" spans="1:32" s="17" customFormat="1" ht="22.5" customHeight="1">
      <c r="A32" s="32"/>
      <c r="B32" s="30" t="s">
        <v>76</v>
      </c>
      <c r="C32" s="19"/>
      <c r="D32" s="37" t="s">
        <v>68</v>
      </c>
      <c r="E32" s="19"/>
      <c r="F32" s="15">
        <f>'EJEC NO IMPRIMIR'!F32/'EJEC REGULAR'!$D$1</f>
        <v>285.344</v>
      </c>
      <c r="G32" s="15">
        <f>'EJEC NO IMPRIMIR'!G32/'EJEC REGULAR'!$D$1</f>
        <v>0</v>
      </c>
      <c r="H32" s="15">
        <f>'EJEC NO IMPRIMIR'!H32/'EJEC REGULAR'!$D$1</f>
        <v>347.56</v>
      </c>
      <c r="I32" s="15">
        <f>'EJEC NO IMPRIMIR'!I32/'EJEC REGULAR'!$D$1</f>
        <v>0</v>
      </c>
      <c r="J32" s="15">
        <f>'EJEC NO IMPRIMIR'!J32/'EJEC REGULAR'!$D$1</f>
        <v>892.763</v>
      </c>
      <c r="K32" s="15">
        <f>'EJEC NO IMPRIMIR'!K32/'EJEC REGULAR'!$D$1</f>
        <v>109962.283</v>
      </c>
      <c r="L32" s="15">
        <f>'EJEC NO IMPRIMIR'!L32/'EJEC REGULAR'!$D$1</f>
        <v>21.5</v>
      </c>
      <c r="M32" s="15">
        <f>'EJEC NO IMPRIMIR'!M32/'EJEC REGULAR'!$D$1</f>
        <v>43</v>
      </c>
      <c r="N32" s="15">
        <f>'EJEC NO IMPRIMIR'!N32/'EJEC REGULAR'!$D$1</f>
        <v>2640.901</v>
      </c>
      <c r="O32" s="15">
        <f>'EJEC NO IMPRIMIR'!O32/'EJEC REGULAR'!$D$1</f>
        <v>0</v>
      </c>
      <c r="P32" s="15">
        <f>'EJEC NO IMPRIMIR'!P32/'EJEC REGULAR'!$D$1</f>
        <v>208934.641</v>
      </c>
      <c r="Q32" s="15">
        <f>'EJEC NO IMPRIMIR'!Q32/'EJEC REGULAR'!$D$1</f>
        <v>2450.214</v>
      </c>
      <c r="R32" s="15">
        <f>'EJEC NO IMPRIMIR'!R32/'EJEC REGULAR'!$D$1</f>
        <v>184.569</v>
      </c>
      <c r="S32" s="15">
        <f>'EJEC NO IMPRIMIR'!S32/'EJEC REGULAR'!$D$1</f>
        <v>1689</v>
      </c>
      <c r="T32" s="15">
        <f>'EJEC NO IMPRIMIR'!T32/'EJEC REGULAR'!$D$1</f>
        <v>1013</v>
      </c>
      <c r="U32" s="13">
        <f>SUM(U33:U40)</f>
        <v>328464.775</v>
      </c>
      <c r="V32" s="7"/>
      <c r="W32" s="5">
        <f t="shared" si="4"/>
        <v>325762.775</v>
      </c>
      <c r="X32" s="7"/>
      <c r="Y32" s="5" t="e">
        <f>SUM(Y33:Y41)</f>
        <v>#REF!</v>
      </c>
      <c r="Z32" s="84" t="e">
        <f t="shared" si="1"/>
        <v>#REF!</v>
      </c>
      <c r="AA32" s="7"/>
      <c r="AB32" s="7"/>
      <c r="AC32" s="33">
        <v>2967276760</v>
      </c>
      <c r="AD32" s="33">
        <f t="shared" si="2"/>
        <v>2967276.76</v>
      </c>
      <c r="AE32" s="33" t="e">
        <f t="shared" si="7"/>
        <v>#REF!</v>
      </c>
      <c r="AF32" s="7"/>
    </row>
    <row r="33" spans="1:32" s="19" customFormat="1" ht="22.5" customHeight="1">
      <c r="A33" s="32"/>
      <c r="B33" s="47" t="s">
        <v>20</v>
      </c>
      <c r="C33" s="45"/>
      <c r="D33" s="48" t="s">
        <v>38</v>
      </c>
      <c r="F33" s="14">
        <f>'EJEC NO IMPRIMIR'!F33/'EJEC REGULAR'!$D$1</f>
        <v>0</v>
      </c>
      <c r="G33" s="14">
        <f>'EJEC NO IMPRIMIR'!G33/'EJEC REGULAR'!$D$1</f>
        <v>0</v>
      </c>
      <c r="H33" s="14">
        <f>'EJEC NO IMPRIMIR'!H33/'EJEC REGULAR'!$D$1</f>
        <v>0</v>
      </c>
      <c r="I33" s="14">
        <f>'EJEC NO IMPRIMIR'!I33/'EJEC REGULAR'!$D$1</f>
        <v>0</v>
      </c>
      <c r="J33" s="14">
        <f>'EJEC NO IMPRIMIR'!J33/'EJEC REGULAR'!$D$1</f>
        <v>0</v>
      </c>
      <c r="K33" s="14">
        <f>'EJEC NO IMPRIMIR'!K33/'EJEC REGULAR'!$D$1</f>
        <v>0</v>
      </c>
      <c r="L33" s="14">
        <f>'EJEC NO IMPRIMIR'!L33/'EJEC REGULAR'!$D$1</f>
        <v>0</v>
      </c>
      <c r="M33" s="14">
        <f>'EJEC NO IMPRIMIR'!M33/'EJEC REGULAR'!$D$1</f>
        <v>0</v>
      </c>
      <c r="N33" s="14">
        <f>'EJEC NO IMPRIMIR'!N33/'EJEC REGULAR'!$D$1</f>
        <v>0</v>
      </c>
      <c r="O33" s="14">
        <f>'EJEC NO IMPRIMIR'!O33/'EJEC REGULAR'!$D$1</f>
        <v>0</v>
      </c>
      <c r="P33" s="14">
        <f>'EJEC NO IMPRIMIR'!P33/'EJEC REGULAR'!$D$1</f>
        <v>0</v>
      </c>
      <c r="Q33" s="14">
        <f>'EJEC NO IMPRIMIR'!Q33/'EJEC REGULAR'!$D$1</f>
        <v>0</v>
      </c>
      <c r="R33" s="14">
        <f>'EJEC NO IMPRIMIR'!R33/'EJEC REGULAR'!$D$1</f>
        <v>0</v>
      </c>
      <c r="S33" s="14">
        <f>'EJEC NO IMPRIMIR'!S33/'EJEC REGULAR'!$D$1</f>
        <v>0</v>
      </c>
      <c r="T33" s="14">
        <f>'EJEC NO IMPRIMIR'!T33/'EJEC REGULAR'!$D$1</f>
        <v>0</v>
      </c>
      <c r="U33" s="14">
        <f aca="true" t="shared" si="8" ref="U33:U41">SUM(F33:T33)</f>
        <v>0</v>
      </c>
      <c r="V33" s="33"/>
      <c r="W33" s="5">
        <f t="shared" si="4"/>
        <v>0</v>
      </c>
      <c r="X33" s="33"/>
      <c r="Y33" s="33"/>
      <c r="Z33" s="33">
        <f t="shared" si="1"/>
        <v>0</v>
      </c>
      <c r="AA33" s="33"/>
      <c r="AB33" s="33"/>
      <c r="AD33" s="33">
        <f t="shared" si="2"/>
        <v>0</v>
      </c>
      <c r="AE33" s="33">
        <f t="shared" si="7"/>
        <v>0</v>
      </c>
      <c r="AF33" s="33"/>
    </row>
    <row r="34" spans="1:32" s="19" customFormat="1" ht="22.5" customHeight="1">
      <c r="A34" s="32"/>
      <c r="B34" s="34" t="s">
        <v>39</v>
      </c>
      <c r="D34" s="31" t="s">
        <v>98</v>
      </c>
      <c r="F34" s="13">
        <f>'EJEC NO IMPRIMIR'!F34/'EJEC REGULAR'!$D$1</f>
        <v>0</v>
      </c>
      <c r="G34" s="13">
        <f>'EJEC NO IMPRIMIR'!G34/'EJEC REGULAR'!$D$1</f>
        <v>0</v>
      </c>
      <c r="H34" s="13">
        <f>'EJEC NO IMPRIMIR'!H34/'EJEC REGULAR'!$D$1</f>
        <v>0</v>
      </c>
      <c r="I34" s="13">
        <f>'EJEC NO IMPRIMIR'!I34/'EJEC REGULAR'!$D$1</f>
        <v>0</v>
      </c>
      <c r="J34" s="13">
        <f>'EJEC NO IMPRIMIR'!J34/'EJEC REGULAR'!$D$1</f>
        <v>0</v>
      </c>
      <c r="K34" s="13">
        <f>'EJEC NO IMPRIMIR'!K34/'EJEC REGULAR'!$D$1</f>
        <v>0</v>
      </c>
      <c r="L34" s="13">
        <f>'EJEC NO IMPRIMIR'!L34/'EJEC REGULAR'!$D$1</f>
        <v>0</v>
      </c>
      <c r="M34" s="13">
        <f>'EJEC NO IMPRIMIR'!M34/'EJEC REGULAR'!$D$1</f>
        <v>0</v>
      </c>
      <c r="N34" s="13">
        <f>'EJEC NO IMPRIMIR'!N34/'EJEC REGULAR'!$D$1</f>
        <v>0</v>
      </c>
      <c r="O34" s="13">
        <f>'EJEC NO IMPRIMIR'!O34/'EJEC REGULAR'!$D$1</f>
        <v>0</v>
      </c>
      <c r="P34" s="13">
        <f>'EJEC NO IMPRIMIR'!P34/'EJEC REGULAR'!$D$1</f>
        <v>0</v>
      </c>
      <c r="Q34" s="13">
        <f>'EJEC NO IMPRIMIR'!Q34/'EJEC REGULAR'!$D$1</f>
        <v>0</v>
      </c>
      <c r="R34" s="13">
        <f>'EJEC NO IMPRIMIR'!R34/'EJEC REGULAR'!$D$1</f>
        <v>0</v>
      </c>
      <c r="S34" s="13">
        <f>'EJEC NO IMPRIMIR'!S34/'EJEC REGULAR'!$D$1</f>
        <v>0</v>
      </c>
      <c r="T34" s="13">
        <f>'EJEC NO IMPRIMIR'!T34/'EJEC REGULAR'!$D$1</f>
        <v>0</v>
      </c>
      <c r="U34" s="13">
        <f t="shared" si="8"/>
        <v>0</v>
      </c>
      <c r="V34" s="33"/>
      <c r="W34" s="5">
        <f t="shared" si="4"/>
        <v>0</v>
      </c>
      <c r="X34" s="33"/>
      <c r="Y34" s="33"/>
      <c r="Z34" s="33">
        <f t="shared" si="1"/>
        <v>0</v>
      </c>
      <c r="AA34" s="33"/>
      <c r="AB34" s="33"/>
      <c r="AD34" s="33">
        <f t="shared" si="2"/>
        <v>0</v>
      </c>
      <c r="AE34" s="33">
        <f t="shared" si="7"/>
        <v>0</v>
      </c>
      <c r="AF34" s="33"/>
    </row>
    <row r="35" spans="1:32" s="19" customFormat="1" ht="22.5" customHeight="1">
      <c r="A35" s="32"/>
      <c r="B35" s="34" t="s">
        <v>31</v>
      </c>
      <c r="D35" s="31" t="s">
        <v>33</v>
      </c>
      <c r="F35" s="13">
        <f>'EJEC NO IMPRIMIR'!F35/'EJEC REGULAR'!$D$1</f>
        <v>0</v>
      </c>
      <c r="G35" s="13">
        <f>'EJEC NO IMPRIMIR'!G35/'EJEC REGULAR'!$D$1</f>
        <v>0</v>
      </c>
      <c r="H35" s="13">
        <f>'EJEC NO IMPRIMIR'!H35/'EJEC REGULAR'!$D$1</f>
        <v>0</v>
      </c>
      <c r="I35" s="13">
        <f>'EJEC NO IMPRIMIR'!I35/'EJEC REGULAR'!$D$1</f>
        <v>0</v>
      </c>
      <c r="J35" s="13">
        <f>'EJEC NO IMPRIMIR'!J35/'EJEC REGULAR'!$D$1</f>
        <v>0</v>
      </c>
      <c r="K35" s="13">
        <f>'EJEC NO IMPRIMIR'!K35/'EJEC REGULAR'!$D$1</f>
        <v>0</v>
      </c>
      <c r="L35" s="13">
        <f>'EJEC NO IMPRIMIR'!L35/'EJEC REGULAR'!$D$1</f>
        <v>0</v>
      </c>
      <c r="M35" s="13">
        <f>'EJEC NO IMPRIMIR'!M35/'EJEC REGULAR'!$D$1</f>
        <v>0</v>
      </c>
      <c r="N35" s="13">
        <f>'EJEC NO IMPRIMIR'!N35/'EJEC REGULAR'!$D$1</f>
        <v>0</v>
      </c>
      <c r="O35" s="13">
        <f>'EJEC NO IMPRIMIR'!O35/'EJEC REGULAR'!$D$1</f>
        <v>0</v>
      </c>
      <c r="P35" s="13">
        <f>'EJEC NO IMPRIMIR'!P35/'EJEC REGULAR'!$D$1</f>
        <v>0</v>
      </c>
      <c r="Q35" s="13">
        <f>'EJEC NO IMPRIMIR'!Q35/'EJEC REGULAR'!$D$1</f>
        <v>0</v>
      </c>
      <c r="R35" s="13">
        <f>'EJEC NO IMPRIMIR'!R35/'EJEC REGULAR'!$D$1</f>
        <v>0</v>
      </c>
      <c r="S35" s="13">
        <f>'EJEC NO IMPRIMIR'!S35/'EJEC REGULAR'!$D$1</f>
        <v>0</v>
      </c>
      <c r="T35" s="13">
        <f>'EJEC NO IMPRIMIR'!T35/'EJEC REGULAR'!$D$1</f>
        <v>0</v>
      </c>
      <c r="U35" s="13">
        <f t="shared" si="8"/>
        <v>0</v>
      </c>
      <c r="V35" s="33"/>
      <c r="W35" s="5">
        <f t="shared" si="4"/>
        <v>0</v>
      </c>
      <c r="X35" s="33"/>
      <c r="Y35" s="73" t="e">
        <f>+#REF!</f>
        <v>#REF!</v>
      </c>
      <c r="Z35" s="33" t="e">
        <f t="shared" si="1"/>
        <v>#REF!</v>
      </c>
      <c r="AA35" s="33"/>
      <c r="AB35" s="33"/>
      <c r="AD35" s="33">
        <f t="shared" si="2"/>
        <v>0</v>
      </c>
      <c r="AE35" s="33"/>
      <c r="AF35" s="33"/>
    </row>
    <row r="36" spans="1:32" s="19" customFormat="1" ht="22.5" customHeight="1">
      <c r="A36" s="32"/>
      <c r="B36" s="34" t="s">
        <v>32</v>
      </c>
      <c r="D36" s="31" t="s">
        <v>34</v>
      </c>
      <c r="F36" s="13">
        <f>'EJEC NO IMPRIMIR'!F36/'EJEC REGULAR'!$D$1</f>
        <v>0</v>
      </c>
      <c r="G36" s="13">
        <f>'EJEC NO IMPRIMIR'!G36/'EJEC REGULAR'!$D$1</f>
        <v>0</v>
      </c>
      <c r="H36" s="13">
        <f>'EJEC NO IMPRIMIR'!H36/'EJEC REGULAR'!$D$1</f>
        <v>0</v>
      </c>
      <c r="I36" s="13">
        <f>'EJEC NO IMPRIMIR'!I36/'EJEC REGULAR'!$D$1</f>
        <v>0</v>
      </c>
      <c r="J36" s="13">
        <f>'EJEC NO IMPRIMIR'!J36/'EJEC REGULAR'!$D$1</f>
        <v>0</v>
      </c>
      <c r="K36" s="13">
        <f>'EJEC NO IMPRIMIR'!K36/'EJEC REGULAR'!$D$1</f>
        <v>0</v>
      </c>
      <c r="L36" s="13">
        <f>'EJEC NO IMPRIMIR'!L36/'EJEC REGULAR'!$D$1</f>
        <v>0</v>
      </c>
      <c r="M36" s="13">
        <f>'EJEC NO IMPRIMIR'!M36/'EJEC REGULAR'!$D$1</f>
        <v>0</v>
      </c>
      <c r="N36" s="13">
        <f>'EJEC NO IMPRIMIR'!N36/'EJEC REGULAR'!$D$1</f>
        <v>0</v>
      </c>
      <c r="O36" s="13">
        <f>'EJEC NO IMPRIMIR'!O36/'EJEC REGULAR'!$D$1</f>
        <v>0</v>
      </c>
      <c r="P36" s="13">
        <f>'EJEC NO IMPRIMIR'!P36/'EJEC REGULAR'!$D$1</f>
        <v>0</v>
      </c>
      <c r="Q36" s="13">
        <f>'EJEC NO IMPRIMIR'!Q36/'EJEC REGULAR'!$D$1</f>
        <v>0</v>
      </c>
      <c r="R36" s="13">
        <f>'EJEC NO IMPRIMIR'!R36/'EJEC REGULAR'!$D$1</f>
        <v>0</v>
      </c>
      <c r="S36" s="13">
        <f>'EJEC NO IMPRIMIR'!S36/'EJEC REGULAR'!$D$1</f>
        <v>0</v>
      </c>
      <c r="T36" s="13">
        <f>'EJEC NO IMPRIMIR'!T36/'EJEC REGULAR'!$D$1</f>
        <v>1013</v>
      </c>
      <c r="U36" s="13">
        <f t="shared" si="8"/>
        <v>1013</v>
      </c>
      <c r="V36" s="33"/>
      <c r="W36" s="5">
        <f t="shared" si="4"/>
        <v>0</v>
      </c>
      <c r="X36" s="33"/>
      <c r="Y36" s="73" t="e">
        <f>+#REF!</f>
        <v>#REF!</v>
      </c>
      <c r="Z36" s="33" t="e">
        <f t="shared" si="1"/>
        <v>#REF!</v>
      </c>
      <c r="AA36" s="33"/>
      <c r="AB36" s="33"/>
      <c r="AD36" s="33">
        <f t="shared" si="2"/>
        <v>0</v>
      </c>
      <c r="AE36" s="33"/>
      <c r="AF36" s="33"/>
    </row>
    <row r="37" spans="1:32" s="19" customFormat="1" ht="22.5" customHeight="1">
      <c r="A37" s="32"/>
      <c r="B37" s="34" t="s">
        <v>37</v>
      </c>
      <c r="D37" s="31" t="s">
        <v>47</v>
      </c>
      <c r="F37" s="13">
        <f>'EJEC NO IMPRIMIR'!F37/'EJEC REGULAR'!$D$1</f>
        <v>0</v>
      </c>
      <c r="G37" s="13">
        <f>'EJEC NO IMPRIMIR'!G37/'EJEC REGULAR'!$D$1</f>
        <v>0</v>
      </c>
      <c r="H37" s="13">
        <f>'EJEC NO IMPRIMIR'!H37/'EJEC REGULAR'!$D$1</f>
        <v>0</v>
      </c>
      <c r="I37" s="13">
        <f>'EJEC NO IMPRIMIR'!I37/'EJEC REGULAR'!$D$1</f>
        <v>0</v>
      </c>
      <c r="J37" s="13">
        <f>'EJEC NO IMPRIMIR'!J37/'EJEC REGULAR'!$D$1</f>
        <v>0</v>
      </c>
      <c r="K37" s="13">
        <f>'EJEC NO IMPRIMIR'!K37/'EJEC REGULAR'!$D$1</f>
        <v>109962.283</v>
      </c>
      <c r="L37" s="13">
        <f>'EJEC NO IMPRIMIR'!L37/'EJEC REGULAR'!$D$1</f>
        <v>0</v>
      </c>
      <c r="M37" s="13">
        <f>'EJEC NO IMPRIMIR'!M37/'EJEC REGULAR'!$D$1</f>
        <v>0</v>
      </c>
      <c r="N37" s="13">
        <f>'EJEC NO IMPRIMIR'!N37/'EJEC REGULAR'!$D$1</f>
        <v>0</v>
      </c>
      <c r="O37" s="13">
        <f>'EJEC NO IMPRIMIR'!O37/'EJEC REGULAR'!$D$1</f>
        <v>0</v>
      </c>
      <c r="P37" s="13">
        <f>'EJEC NO IMPRIMIR'!P37/'EJEC REGULAR'!$D$1</f>
        <v>354.387</v>
      </c>
      <c r="Q37" s="13">
        <f>'EJEC NO IMPRIMIR'!Q37/'EJEC REGULAR'!$D$1</f>
        <v>0</v>
      </c>
      <c r="R37" s="13">
        <f>'EJEC NO IMPRIMIR'!R37/'EJEC REGULAR'!$D$1</f>
        <v>0</v>
      </c>
      <c r="S37" s="13">
        <f>'EJEC NO IMPRIMIR'!S37/'EJEC REGULAR'!$D$1</f>
        <v>1689</v>
      </c>
      <c r="T37" s="13">
        <f>'EJEC NO IMPRIMIR'!T37/'EJEC REGULAR'!$D$1</f>
        <v>0</v>
      </c>
      <c r="U37" s="13">
        <f t="shared" si="8"/>
        <v>112005.67</v>
      </c>
      <c r="V37" s="33"/>
      <c r="W37" s="5">
        <f t="shared" si="4"/>
        <v>110316.67</v>
      </c>
      <c r="X37" s="33"/>
      <c r="Y37" s="73" t="e">
        <f>+#REF!</f>
        <v>#REF!</v>
      </c>
      <c r="Z37" s="33" t="e">
        <f t="shared" si="1"/>
        <v>#REF!</v>
      </c>
      <c r="AA37" s="33"/>
      <c r="AB37" s="33"/>
      <c r="AD37" s="33">
        <f t="shared" si="2"/>
        <v>0</v>
      </c>
      <c r="AE37" s="33"/>
      <c r="AF37" s="33"/>
    </row>
    <row r="38" spans="1:32" s="19" customFormat="1" ht="22.5" customHeight="1">
      <c r="A38" s="32"/>
      <c r="B38" s="34" t="s">
        <v>21</v>
      </c>
      <c r="D38" s="31" t="s">
        <v>36</v>
      </c>
      <c r="F38" s="13">
        <f>'EJEC NO IMPRIMIR'!F38/'EJEC REGULAR'!$D$1</f>
        <v>61.547</v>
      </c>
      <c r="G38" s="13">
        <f>'EJEC NO IMPRIMIR'!G38/'EJEC REGULAR'!$D$1</f>
        <v>0</v>
      </c>
      <c r="H38" s="13">
        <f>'EJEC NO IMPRIMIR'!H38/'EJEC REGULAR'!$D$1</f>
        <v>0</v>
      </c>
      <c r="I38" s="13">
        <f>'EJEC NO IMPRIMIR'!I38/'EJEC REGULAR'!$D$1</f>
        <v>0</v>
      </c>
      <c r="J38" s="13">
        <f>'EJEC NO IMPRIMIR'!J38/'EJEC REGULAR'!$D$1</f>
        <v>452.434</v>
      </c>
      <c r="K38" s="13">
        <f>'EJEC NO IMPRIMIR'!K38/'EJEC REGULAR'!$D$1</f>
        <v>0</v>
      </c>
      <c r="L38" s="13">
        <f>'EJEC NO IMPRIMIR'!L38/'EJEC REGULAR'!$D$1</f>
        <v>0</v>
      </c>
      <c r="M38" s="13">
        <f>'EJEC NO IMPRIMIR'!M38/'EJEC REGULAR'!$D$1</f>
        <v>0</v>
      </c>
      <c r="N38" s="13">
        <f>'EJEC NO IMPRIMIR'!N38/'EJEC REGULAR'!$D$1</f>
        <v>2640.901</v>
      </c>
      <c r="O38" s="13">
        <f>'EJEC NO IMPRIMIR'!O38/'EJEC REGULAR'!$D$1</f>
        <v>0</v>
      </c>
      <c r="P38" s="13">
        <f>'EJEC NO IMPRIMIR'!P38/'EJEC REGULAR'!$D$1</f>
        <v>1453.221</v>
      </c>
      <c r="Q38" s="13">
        <f>'EJEC NO IMPRIMIR'!Q38/'EJEC REGULAR'!$D$1</f>
        <v>176</v>
      </c>
      <c r="R38" s="13">
        <f>'EJEC NO IMPRIMIR'!R38/'EJEC REGULAR'!$D$1</f>
        <v>98.57</v>
      </c>
      <c r="S38" s="13">
        <f>'EJEC NO IMPRIMIR'!S38/'EJEC REGULAR'!$D$1</f>
        <v>0</v>
      </c>
      <c r="T38" s="13">
        <f>'EJEC NO IMPRIMIR'!T38/'EJEC REGULAR'!$D$1</f>
        <v>0</v>
      </c>
      <c r="U38" s="13">
        <f t="shared" si="8"/>
        <v>4882.672999999999</v>
      </c>
      <c r="V38" s="33"/>
      <c r="W38" s="5">
        <f t="shared" si="4"/>
        <v>4882.672999999999</v>
      </c>
      <c r="X38" s="33"/>
      <c r="Y38" s="73" t="e">
        <f>+#REF!</f>
        <v>#REF!</v>
      </c>
      <c r="Z38" s="33" t="e">
        <f t="shared" si="1"/>
        <v>#REF!</v>
      </c>
      <c r="AA38" s="33"/>
      <c r="AB38" s="33"/>
      <c r="AD38" s="33">
        <f t="shared" si="2"/>
        <v>0</v>
      </c>
      <c r="AE38" s="33"/>
      <c r="AF38" s="33"/>
    </row>
    <row r="39" spans="1:32" s="19" customFormat="1" ht="22.5" customHeight="1">
      <c r="A39" s="32"/>
      <c r="B39" s="34" t="s">
        <v>23</v>
      </c>
      <c r="D39" s="31" t="s">
        <v>35</v>
      </c>
      <c r="F39" s="13">
        <f>'EJEC NO IMPRIMIR'!F39/'EJEC REGULAR'!$D$1</f>
        <v>223.797</v>
      </c>
      <c r="G39" s="13">
        <f>'EJEC NO IMPRIMIR'!G39/'EJEC REGULAR'!$D$1</f>
        <v>0</v>
      </c>
      <c r="H39" s="13">
        <f>'EJEC NO IMPRIMIR'!H39/'EJEC REGULAR'!$D$1</f>
        <v>347.56</v>
      </c>
      <c r="I39" s="13">
        <f>'EJEC NO IMPRIMIR'!I39/'EJEC REGULAR'!$D$1</f>
        <v>0</v>
      </c>
      <c r="J39" s="13">
        <f>'EJEC NO IMPRIMIR'!J39/'EJEC REGULAR'!$D$1</f>
        <v>440.329</v>
      </c>
      <c r="K39" s="13">
        <f>'EJEC NO IMPRIMIR'!K39/'EJEC REGULAR'!$D$1</f>
        <v>0</v>
      </c>
      <c r="L39" s="13">
        <f>'EJEC NO IMPRIMIR'!L39/'EJEC REGULAR'!$D$1</f>
        <v>21.5</v>
      </c>
      <c r="M39" s="13">
        <f>'EJEC NO IMPRIMIR'!M39/'EJEC REGULAR'!$D$1</f>
        <v>43</v>
      </c>
      <c r="N39" s="13">
        <f>'EJEC NO IMPRIMIR'!N39/'EJEC REGULAR'!$D$1</f>
        <v>0</v>
      </c>
      <c r="O39" s="13">
        <f>'EJEC NO IMPRIMIR'!O39/'EJEC REGULAR'!$D$1</f>
        <v>0</v>
      </c>
      <c r="P39" s="13">
        <f>'EJEC NO IMPRIMIR'!P39/'EJEC REGULAR'!$D$1</f>
        <v>207127.033</v>
      </c>
      <c r="Q39" s="13">
        <f>'EJEC NO IMPRIMIR'!Q39/'EJEC REGULAR'!$D$1</f>
        <v>2274.214</v>
      </c>
      <c r="R39" s="13">
        <f>'EJEC NO IMPRIMIR'!R39/'EJEC REGULAR'!$D$1</f>
        <v>85.999</v>
      </c>
      <c r="S39" s="13">
        <f>'EJEC NO IMPRIMIR'!S39/'EJEC REGULAR'!$D$1</f>
        <v>0</v>
      </c>
      <c r="T39" s="13">
        <f>'EJEC NO IMPRIMIR'!T39/'EJEC REGULAR'!$D$1</f>
        <v>0</v>
      </c>
      <c r="U39" s="13">
        <f t="shared" si="8"/>
        <v>210563.432</v>
      </c>
      <c r="V39" s="33"/>
      <c r="W39" s="5">
        <f t="shared" si="4"/>
        <v>210563.432</v>
      </c>
      <c r="X39" s="33"/>
      <c r="Y39" s="33"/>
      <c r="Z39" s="33">
        <f t="shared" si="1"/>
        <v>210563.432</v>
      </c>
      <c r="AA39" s="33"/>
      <c r="AB39" s="33"/>
      <c r="AD39" s="33">
        <f t="shared" si="2"/>
        <v>0</v>
      </c>
      <c r="AE39" s="33"/>
      <c r="AF39" s="33"/>
    </row>
    <row r="40" spans="1:32" s="19" customFormat="1" ht="22.5" customHeight="1">
      <c r="A40" s="32"/>
      <c r="B40" s="34" t="s">
        <v>96</v>
      </c>
      <c r="D40" s="31" t="s">
        <v>97</v>
      </c>
      <c r="F40" s="13">
        <f>'EJEC NO IMPRIMIR'!F40/'EJEC REGULAR'!$D$1</f>
        <v>0</v>
      </c>
      <c r="G40" s="13">
        <f>'EJEC NO IMPRIMIR'!G40/'EJEC REGULAR'!$D$1</f>
        <v>0</v>
      </c>
      <c r="H40" s="13">
        <f>'EJEC NO IMPRIMIR'!H40/'EJEC REGULAR'!$D$1</f>
        <v>0</v>
      </c>
      <c r="I40" s="13">
        <f>'EJEC NO IMPRIMIR'!I40/'EJEC REGULAR'!$D$1</f>
        <v>0</v>
      </c>
      <c r="J40" s="13">
        <f>'EJEC NO IMPRIMIR'!J40/'EJEC REGULAR'!$D$1</f>
        <v>0</v>
      </c>
      <c r="K40" s="13">
        <f>'EJEC NO IMPRIMIR'!K40/'EJEC REGULAR'!$D$1</f>
        <v>0</v>
      </c>
      <c r="L40" s="13">
        <f>'EJEC NO IMPRIMIR'!L40/'EJEC REGULAR'!$D$1</f>
        <v>0</v>
      </c>
      <c r="M40" s="13">
        <f>'EJEC NO IMPRIMIR'!M40/'EJEC REGULAR'!$D$1</f>
        <v>0</v>
      </c>
      <c r="N40" s="13">
        <f>'EJEC NO IMPRIMIR'!N40/'EJEC REGULAR'!$D$1</f>
        <v>0</v>
      </c>
      <c r="O40" s="13">
        <f>'EJEC NO IMPRIMIR'!O40/'EJEC REGULAR'!$D$1</f>
        <v>0</v>
      </c>
      <c r="P40" s="13">
        <f>'EJEC NO IMPRIMIR'!P40/'EJEC REGULAR'!$D$1</f>
        <v>0</v>
      </c>
      <c r="Q40" s="13">
        <f>'EJEC NO IMPRIMIR'!Q40/'EJEC REGULAR'!$D$1</f>
        <v>0</v>
      </c>
      <c r="R40" s="13">
        <f>'EJEC NO IMPRIMIR'!R40/'EJEC REGULAR'!$D$1</f>
        <v>0</v>
      </c>
      <c r="S40" s="13">
        <f>'EJEC NO IMPRIMIR'!S40/'EJEC REGULAR'!$D$1</f>
        <v>0</v>
      </c>
      <c r="T40" s="13">
        <f>'EJEC NO IMPRIMIR'!T40/'EJEC REGULAR'!$D$1</f>
        <v>0</v>
      </c>
      <c r="U40" s="13">
        <f t="shared" si="8"/>
        <v>0</v>
      </c>
      <c r="V40" s="33"/>
      <c r="W40" s="5"/>
      <c r="X40" s="33"/>
      <c r="Y40" s="33"/>
      <c r="Z40" s="33">
        <f t="shared" si="1"/>
        <v>0</v>
      </c>
      <c r="AA40" s="33"/>
      <c r="AB40" s="33"/>
      <c r="AD40" s="33">
        <f t="shared" si="2"/>
        <v>0</v>
      </c>
      <c r="AE40" s="33"/>
      <c r="AF40" s="33"/>
    </row>
    <row r="41" spans="1:32" s="19" customFormat="1" ht="22.5" customHeight="1">
      <c r="A41" s="32"/>
      <c r="B41" s="38">
        <v>30</v>
      </c>
      <c r="C41" s="39"/>
      <c r="D41" s="40" t="s">
        <v>100</v>
      </c>
      <c r="F41" s="15">
        <f>'EJEC NO IMPRIMIR'!F41/'EJEC REGULAR'!$D$1</f>
        <v>0</v>
      </c>
      <c r="G41" s="15">
        <f>'EJEC NO IMPRIMIR'!G41/'EJEC REGULAR'!$D$1</f>
        <v>0</v>
      </c>
      <c r="H41" s="15">
        <f>'EJEC NO IMPRIMIR'!H41/'EJEC REGULAR'!$D$1</f>
        <v>0</v>
      </c>
      <c r="I41" s="15">
        <f>'EJEC NO IMPRIMIR'!I41/'EJEC REGULAR'!$D$1</f>
        <v>0</v>
      </c>
      <c r="J41" s="15">
        <f>'EJEC NO IMPRIMIR'!J41/'EJEC REGULAR'!$D$1</f>
        <v>0</v>
      </c>
      <c r="K41" s="15">
        <f>'EJEC NO IMPRIMIR'!K41/'EJEC REGULAR'!$D$1</f>
        <v>0</v>
      </c>
      <c r="L41" s="15">
        <f>'EJEC NO IMPRIMIR'!L41/'EJEC REGULAR'!$D$1</f>
        <v>0</v>
      </c>
      <c r="M41" s="15">
        <f>'EJEC NO IMPRIMIR'!M41/'EJEC REGULAR'!$D$1</f>
        <v>0</v>
      </c>
      <c r="N41" s="15">
        <f>'EJEC NO IMPRIMIR'!N41/'EJEC REGULAR'!$D$1</f>
        <v>0</v>
      </c>
      <c r="O41" s="15">
        <f>'EJEC NO IMPRIMIR'!O41/'EJEC REGULAR'!$D$1</f>
        <v>0</v>
      </c>
      <c r="P41" s="15">
        <f>'EJEC NO IMPRIMIR'!P41/'EJEC REGULAR'!$D$1</f>
        <v>0</v>
      </c>
      <c r="Q41" s="15">
        <f>'EJEC NO IMPRIMIR'!Q41/'EJEC REGULAR'!$D$1</f>
        <v>0</v>
      </c>
      <c r="R41" s="15">
        <f>'EJEC NO IMPRIMIR'!R41/'EJEC REGULAR'!$D$1</f>
        <v>0</v>
      </c>
      <c r="S41" s="15">
        <f>'EJEC NO IMPRIMIR'!S41/'EJEC REGULAR'!$D$1</f>
        <v>0</v>
      </c>
      <c r="T41" s="15">
        <f>'EJEC NO IMPRIMIR'!T41/'EJEC REGULAR'!$D$1</f>
        <v>0</v>
      </c>
      <c r="U41" s="13">
        <f t="shared" si="8"/>
        <v>0</v>
      </c>
      <c r="V41" s="33"/>
      <c r="W41" s="5">
        <f t="shared" si="4"/>
        <v>0</v>
      </c>
      <c r="X41" s="33"/>
      <c r="Y41" s="33"/>
      <c r="Z41" s="33">
        <f t="shared" si="1"/>
        <v>0</v>
      </c>
      <c r="AA41" s="33"/>
      <c r="AB41" s="33"/>
      <c r="AD41" s="33">
        <f t="shared" si="2"/>
        <v>0</v>
      </c>
      <c r="AE41" s="33">
        <f t="shared" si="7"/>
        <v>0</v>
      </c>
      <c r="AF41" s="33"/>
    </row>
    <row r="42" spans="1:32" ht="22.5" customHeight="1">
      <c r="A42" s="3"/>
      <c r="B42" s="38" t="s">
        <v>77</v>
      </c>
      <c r="C42" s="39"/>
      <c r="D42" s="40" t="s">
        <v>15</v>
      </c>
      <c r="E42" s="19"/>
      <c r="F42" s="60">
        <f>'EJEC NO IMPRIMIR'!F42/'EJEC REGULAR'!$D$1</f>
        <v>0</v>
      </c>
      <c r="G42" s="60">
        <f>'EJEC NO IMPRIMIR'!G42/'EJEC REGULAR'!$D$1</f>
        <v>0</v>
      </c>
      <c r="H42" s="60">
        <f>'EJEC NO IMPRIMIR'!H42/'EJEC REGULAR'!$D$1</f>
        <v>0</v>
      </c>
      <c r="I42" s="60">
        <f>'EJEC NO IMPRIMIR'!I42/'EJEC REGULAR'!$D$1</f>
        <v>1090968.243</v>
      </c>
      <c r="J42" s="60">
        <f>'EJEC NO IMPRIMIR'!J42/'EJEC REGULAR'!$D$1</f>
        <v>23088737.611</v>
      </c>
      <c r="K42" s="60">
        <f>'EJEC NO IMPRIMIR'!K42/'EJEC REGULAR'!$D$1</f>
        <v>283374747.08</v>
      </c>
      <c r="L42" s="60">
        <f>'EJEC NO IMPRIMIR'!L42/'EJEC REGULAR'!$D$1</f>
        <v>21871503.743</v>
      </c>
      <c r="M42" s="60">
        <f>'EJEC NO IMPRIMIR'!M42/'EJEC REGULAR'!$D$1</f>
        <v>8217161.03</v>
      </c>
      <c r="N42" s="60">
        <f>'EJEC NO IMPRIMIR'!N42/'EJEC REGULAR'!$D$1</f>
        <v>30150</v>
      </c>
      <c r="O42" s="60">
        <f>'EJEC NO IMPRIMIR'!O42/'EJEC REGULAR'!$D$1</f>
        <v>26400402.199</v>
      </c>
      <c r="P42" s="60">
        <f>'EJEC NO IMPRIMIR'!P42/'EJEC REGULAR'!$D$1</f>
        <v>0</v>
      </c>
      <c r="Q42" s="60">
        <f>'EJEC NO IMPRIMIR'!Q42/'EJEC REGULAR'!$D$1</f>
        <v>143678236.075</v>
      </c>
      <c r="R42" s="60">
        <f>'EJEC NO IMPRIMIR'!R42/'EJEC REGULAR'!$D$1</f>
        <v>677016.643</v>
      </c>
      <c r="S42" s="60">
        <f>'EJEC NO IMPRIMIR'!S42/'EJEC REGULAR'!$D$1</f>
        <v>0</v>
      </c>
      <c r="T42" s="60">
        <f>'EJEC NO IMPRIMIR'!T42/'EJEC REGULAR'!$D$1</f>
        <v>137252</v>
      </c>
      <c r="U42" s="60">
        <f>SUM(U43:U45)</f>
        <v>508566174.624</v>
      </c>
      <c r="V42" s="2"/>
      <c r="W42" s="5">
        <f t="shared" si="4"/>
        <v>508428922.624</v>
      </c>
      <c r="X42" s="2"/>
      <c r="Y42" s="73" t="e">
        <f>+#REF!</f>
        <v>#REF!</v>
      </c>
      <c r="Z42" s="84" t="e">
        <f t="shared" si="1"/>
        <v>#REF!</v>
      </c>
      <c r="AA42" s="2"/>
      <c r="AB42" s="2"/>
      <c r="AC42" s="7">
        <v>1013054537763</v>
      </c>
      <c r="AD42" s="33">
        <f t="shared" si="2"/>
        <v>1013054537.763</v>
      </c>
      <c r="AE42" s="33" t="e">
        <f t="shared" si="7"/>
        <v>#REF!</v>
      </c>
      <c r="AF42" s="2"/>
    </row>
    <row r="43" spans="1:32" s="19" customFormat="1" ht="22.5" customHeight="1">
      <c r="A43" s="32"/>
      <c r="B43" s="34" t="s">
        <v>20</v>
      </c>
      <c r="D43" s="31" t="s">
        <v>42</v>
      </c>
      <c r="F43" s="14">
        <f>'EJEC NO IMPRIMIR'!F43/'EJEC REGULAR'!$D$1</f>
        <v>0</v>
      </c>
      <c r="G43" s="14">
        <f>'EJEC NO IMPRIMIR'!G43/'EJEC REGULAR'!$D$1</f>
        <v>0</v>
      </c>
      <c r="H43" s="14">
        <f>'EJEC NO IMPRIMIR'!H43/'EJEC REGULAR'!$D$1</f>
        <v>0</v>
      </c>
      <c r="I43" s="14">
        <f>'EJEC NO IMPRIMIR'!I43/'EJEC REGULAR'!$D$1</f>
        <v>0</v>
      </c>
      <c r="J43" s="14">
        <f>'EJEC NO IMPRIMIR'!J43/'EJEC REGULAR'!$D$1</f>
        <v>597222.734</v>
      </c>
      <c r="K43" s="14">
        <f>'EJEC NO IMPRIMIR'!K43/'EJEC REGULAR'!$D$1</f>
        <v>992891.58</v>
      </c>
      <c r="L43" s="14">
        <f>'EJEC NO IMPRIMIR'!L43/'EJEC REGULAR'!$D$1</f>
        <v>11151.776</v>
      </c>
      <c r="M43" s="14">
        <f>'EJEC NO IMPRIMIR'!M43/'EJEC REGULAR'!$D$1</f>
        <v>89360.766</v>
      </c>
      <c r="N43" s="14">
        <f>'EJEC NO IMPRIMIR'!N43/'EJEC REGULAR'!$D$1</f>
        <v>30150</v>
      </c>
      <c r="O43" s="14">
        <f>'EJEC NO IMPRIMIR'!O43/'EJEC REGULAR'!$D$1</f>
        <v>0</v>
      </c>
      <c r="P43" s="14">
        <f>'EJEC NO IMPRIMIR'!P43/'EJEC REGULAR'!$D$1</f>
        <v>0</v>
      </c>
      <c r="Q43" s="14">
        <f>'EJEC NO IMPRIMIR'!Q43/'EJEC REGULAR'!$D$1</f>
        <v>0</v>
      </c>
      <c r="R43" s="14">
        <f>'EJEC NO IMPRIMIR'!R43/'EJEC REGULAR'!$D$1</f>
        <v>20000</v>
      </c>
      <c r="S43" s="14">
        <f>'EJEC NO IMPRIMIR'!S43/'EJEC REGULAR'!$D$1</f>
        <v>0</v>
      </c>
      <c r="T43" s="14">
        <f>'EJEC NO IMPRIMIR'!T43/'EJEC REGULAR'!$D$1</f>
        <v>0</v>
      </c>
      <c r="U43" s="13">
        <f aca="true" t="shared" si="9" ref="U43:U49">SUM(F43:T43)</f>
        <v>1740776.8560000001</v>
      </c>
      <c r="V43" s="33"/>
      <c r="W43" s="5">
        <f t="shared" si="4"/>
        <v>1740776.8560000001</v>
      </c>
      <c r="X43" s="33"/>
      <c r="Y43" s="33"/>
      <c r="Z43" s="33">
        <f t="shared" si="1"/>
        <v>1740776.8560000001</v>
      </c>
      <c r="AA43" s="33"/>
      <c r="AB43" s="33"/>
      <c r="AD43" s="33">
        <f t="shared" si="2"/>
        <v>0</v>
      </c>
      <c r="AE43" s="33"/>
      <c r="AF43" s="33"/>
    </row>
    <row r="44" spans="1:32" s="19" customFormat="1" ht="22.5" customHeight="1">
      <c r="A44" s="32"/>
      <c r="B44" s="34" t="s">
        <v>39</v>
      </c>
      <c r="D44" s="31" t="s">
        <v>43</v>
      </c>
      <c r="F44" s="13">
        <f>'EJEC NO IMPRIMIR'!F44/'EJEC REGULAR'!$D$1</f>
        <v>0</v>
      </c>
      <c r="G44" s="13">
        <f>'EJEC NO IMPRIMIR'!G44/'EJEC REGULAR'!$D$1</f>
        <v>0</v>
      </c>
      <c r="H44" s="13">
        <f>'EJEC NO IMPRIMIR'!H44/'EJEC REGULAR'!$D$1</f>
        <v>0</v>
      </c>
      <c r="I44" s="13">
        <f>'EJEC NO IMPRIMIR'!I44/'EJEC REGULAR'!$D$1</f>
        <v>1090968.243</v>
      </c>
      <c r="J44" s="13">
        <f>'EJEC NO IMPRIMIR'!J44/'EJEC REGULAR'!$D$1</f>
        <v>22491514.877</v>
      </c>
      <c r="K44" s="13">
        <f>'EJEC NO IMPRIMIR'!K44/'EJEC REGULAR'!$D$1</f>
        <v>282381855.5</v>
      </c>
      <c r="L44" s="13">
        <f>'EJEC NO IMPRIMIR'!L44/'EJEC REGULAR'!$D$1</f>
        <v>21860351.967</v>
      </c>
      <c r="M44" s="13">
        <f>'EJEC NO IMPRIMIR'!M44/'EJEC REGULAR'!$D$1</f>
        <v>8127800.264</v>
      </c>
      <c r="N44" s="13">
        <f>'EJEC NO IMPRIMIR'!N44/'EJEC REGULAR'!$D$1</f>
        <v>0</v>
      </c>
      <c r="O44" s="13">
        <f>'EJEC NO IMPRIMIR'!O44/'EJEC REGULAR'!$D$1</f>
        <v>26400402.199</v>
      </c>
      <c r="P44" s="13">
        <f>'EJEC NO IMPRIMIR'!P44/'EJEC REGULAR'!$D$1</f>
        <v>0</v>
      </c>
      <c r="Q44" s="13">
        <f>'EJEC NO IMPRIMIR'!Q44/'EJEC REGULAR'!$D$1</f>
        <v>143678236.075</v>
      </c>
      <c r="R44" s="13">
        <f>'EJEC NO IMPRIMIR'!R44/'EJEC REGULAR'!$D$1</f>
        <v>657016.643</v>
      </c>
      <c r="S44" s="13">
        <f>'EJEC NO IMPRIMIR'!S44/'EJEC REGULAR'!$D$1</f>
        <v>0</v>
      </c>
      <c r="T44" s="13">
        <f>'EJEC NO IMPRIMIR'!T44/'EJEC REGULAR'!$D$1</f>
        <v>137252</v>
      </c>
      <c r="U44" s="13">
        <f t="shared" si="9"/>
        <v>506825397.768</v>
      </c>
      <c r="V44" s="33"/>
      <c r="W44" s="5">
        <f t="shared" si="4"/>
        <v>506688145.768</v>
      </c>
      <c r="X44" s="33"/>
      <c r="Y44" s="33"/>
      <c r="Z44" s="33">
        <f t="shared" si="1"/>
        <v>506688145.768</v>
      </c>
      <c r="AA44" s="33"/>
      <c r="AB44" s="33"/>
      <c r="AD44" s="33">
        <f t="shared" si="2"/>
        <v>0</v>
      </c>
      <c r="AE44" s="33"/>
      <c r="AF44" s="33"/>
    </row>
    <row r="45" spans="1:32" s="19" customFormat="1" ht="22.5" customHeight="1">
      <c r="A45" s="32"/>
      <c r="B45" s="34" t="s">
        <v>31</v>
      </c>
      <c r="D45" s="31" t="s">
        <v>101</v>
      </c>
      <c r="F45" s="13">
        <f>'EJEC NO IMPRIMIR'!F45/'EJEC REGULAR'!$D$1</f>
        <v>0</v>
      </c>
      <c r="G45" s="13">
        <f>'EJEC NO IMPRIMIR'!G45/'EJEC REGULAR'!$D$1</f>
        <v>0</v>
      </c>
      <c r="H45" s="13">
        <f>'EJEC NO IMPRIMIR'!H45/'EJEC REGULAR'!$D$1</f>
        <v>0</v>
      </c>
      <c r="I45" s="13">
        <f>'EJEC NO IMPRIMIR'!I45/'EJEC REGULAR'!$D$1</f>
        <v>0</v>
      </c>
      <c r="J45" s="13">
        <f>'EJEC NO IMPRIMIR'!J45/'EJEC REGULAR'!$D$1</f>
        <v>0</v>
      </c>
      <c r="K45" s="13">
        <f>'EJEC NO IMPRIMIR'!K45/'EJEC REGULAR'!$D$1</f>
        <v>0</v>
      </c>
      <c r="L45" s="13">
        <f>'EJEC NO IMPRIMIR'!L45/'EJEC REGULAR'!$D$1</f>
        <v>0</v>
      </c>
      <c r="M45" s="13">
        <f>'EJEC NO IMPRIMIR'!M45/'EJEC REGULAR'!$D$1</f>
        <v>0</v>
      </c>
      <c r="N45" s="13">
        <f>'EJEC NO IMPRIMIR'!N45/'EJEC REGULAR'!$D$1</f>
        <v>0</v>
      </c>
      <c r="O45" s="13">
        <f>'EJEC NO IMPRIMIR'!O45/'EJEC REGULAR'!$D$1</f>
        <v>0</v>
      </c>
      <c r="P45" s="13">
        <f>'EJEC NO IMPRIMIR'!P45/'EJEC REGULAR'!$D$1</f>
        <v>0</v>
      </c>
      <c r="Q45" s="13">
        <f>'EJEC NO IMPRIMIR'!Q45/'EJEC REGULAR'!$D$1</f>
        <v>0</v>
      </c>
      <c r="R45" s="13">
        <f>'EJEC NO IMPRIMIR'!R45/'EJEC REGULAR'!$D$1</f>
        <v>0</v>
      </c>
      <c r="S45" s="13">
        <f>'EJEC NO IMPRIMIR'!S45/'EJEC REGULAR'!$D$1</f>
        <v>0</v>
      </c>
      <c r="T45" s="13">
        <f>'EJEC NO IMPRIMIR'!T45/'EJEC REGULAR'!$D$1</f>
        <v>0</v>
      </c>
      <c r="U45" s="13">
        <f t="shared" si="9"/>
        <v>0</v>
      </c>
      <c r="V45" s="33"/>
      <c r="W45" s="5">
        <f t="shared" si="4"/>
        <v>0</v>
      </c>
      <c r="X45" s="33"/>
      <c r="Y45" s="33"/>
      <c r="Z45" s="33">
        <f t="shared" si="1"/>
        <v>0</v>
      </c>
      <c r="AA45" s="33"/>
      <c r="AB45" s="33"/>
      <c r="AD45" s="33">
        <f t="shared" si="2"/>
        <v>0</v>
      </c>
      <c r="AE45" s="33">
        <f t="shared" si="7"/>
        <v>0</v>
      </c>
      <c r="AF45" s="33"/>
    </row>
    <row r="46" spans="1:32" s="19" customFormat="1" ht="22.5" customHeight="1">
      <c r="A46" s="32"/>
      <c r="B46" s="30" t="s">
        <v>16</v>
      </c>
      <c r="D46" s="31" t="s">
        <v>40</v>
      </c>
      <c r="F46" s="13">
        <f>'EJEC NO IMPRIMIR'!F46/'EJEC REGULAR'!$D$1</f>
        <v>0</v>
      </c>
      <c r="G46" s="13">
        <f>'EJEC NO IMPRIMIR'!G46/'EJEC REGULAR'!$D$1</f>
        <v>0</v>
      </c>
      <c r="H46" s="13">
        <f>'EJEC NO IMPRIMIR'!H46/'EJEC REGULAR'!$D$1</f>
        <v>0</v>
      </c>
      <c r="I46" s="13">
        <f>'EJEC NO IMPRIMIR'!I46/'EJEC REGULAR'!$D$1</f>
        <v>0</v>
      </c>
      <c r="J46" s="13">
        <f>'EJEC NO IMPRIMIR'!J46/'EJEC REGULAR'!$D$1</f>
        <v>0</v>
      </c>
      <c r="K46" s="13">
        <f>'EJEC NO IMPRIMIR'!K46/'EJEC REGULAR'!$D$1</f>
        <v>0</v>
      </c>
      <c r="L46" s="13">
        <f>'EJEC NO IMPRIMIR'!L46/'EJEC REGULAR'!$D$1</f>
        <v>0</v>
      </c>
      <c r="M46" s="13">
        <f>'EJEC NO IMPRIMIR'!M46/'EJEC REGULAR'!$D$1</f>
        <v>0</v>
      </c>
      <c r="N46" s="13">
        <f>'EJEC NO IMPRIMIR'!N46/'EJEC REGULAR'!$D$1</f>
        <v>0</v>
      </c>
      <c r="O46" s="13">
        <f>'EJEC NO IMPRIMIR'!O46/'EJEC REGULAR'!$D$1</f>
        <v>0</v>
      </c>
      <c r="P46" s="13">
        <f>'EJEC NO IMPRIMIR'!P46/'EJEC REGULAR'!$D$1</f>
        <v>0</v>
      </c>
      <c r="Q46" s="13">
        <f>'EJEC NO IMPRIMIR'!Q46/'EJEC REGULAR'!$D$1</f>
        <v>0</v>
      </c>
      <c r="R46" s="13">
        <f>'EJEC NO IMPRIMIR'!R46/'EJEC REGULAR'!$D$1</f>
        <v>0</v>
      </c>
      <c r="S46" s="13">
        <f>'EJEC NO IMPRIMIR'!S46/'EJEC REGULAR'!$D$1</f>
        <v>0</v>
      </c>
      <c r="T46" s="13">
        <f>'EJEC NO IMPRIMIR'!T46/'EJEC REGULAR'!$D$1</f>
        <v>0</v>
      </c>
      <c r="U46" s="13">
        <f t="shared" si="9"/>
        <v>0</v>
      </c>
      <c r="V46" s="33"/>
      <c r="W46" s="5">
        <f t="shared" si="4"/>
        <v>0</v>
      </c>
      <c r="X46" s="33"/>
      <c r="Y46" s="33"/>
      <c r="Z46" s="33">
        <f t="shared" si="1"/>
        <v>0</v>
      </c>
      <c r="AA46" s="33"/>
      <c r="AB46" s="33"/>
      <c r="AC46" s="2"/>
      <c r="AD46" s="33">
        <f t="shared" si="2"/>
        <v>0</v>
      </c>
      <c r="AE46" s="33">
        <f t="shared" si="7"/>
        <v>0</v>
      </c>
      <c r="AF46" s="33"/>
    </row>
    <row r="47" spans="1:32" s="19" customFormat="1" ht="22.5" customHeight="1">
      <c r="A47" s="32"/>
      <c r="B47" s="30" t="s">
        <v>17</v>
      </c>
      <c r="D47" s="31" t="s">
        <v>18</v>
      </c>
      <c r="F47" s="13">
        <f>'EJEC NO IMPRIMIR'!F47/'EJEC REGULAR'!$D$1</f>
        <v>0</v>
      </c>
      <c r="G47" s="13">
        <f>'EJEC NO IMPRIMIR'!G47/'EJEC REGULAR'!$D$1</f>
        <v>0</v>
      </c>
      <c r="H47" s="13">
        <f>'EJEC NO IMPRIMIR'!H47/'EJEC REGULAR'!$D$1</f>
        <v>0</v>
      </c>
      <c r="I47" s="13">
        <f>'EJEC NO IMPRIMIR'!I47/'EJEC REGULAR'!$D$1</f>
        <v>0</v>
      </c>
      <c r="J47" s="13">
        <f>'EJEC NO IMPRIMIR'!J47/'EJEC REGULAR'!$D$1</f>
        <v>0</v>
      </c>
      <c r="K47" s="13">
        <f>'EJEC NO IMPRIMIR'!K47/'EJEC REGULAR'!$D$1</f>
        <v>0</v>
      </c>
      <c r="L47" s="13">
        <f>'EJEC NO IMPRIMIR'!L47/'EJEC REGULAR'!$D$1</f>
        <v>0</v>
      </c>
      <c r="M47" s="13">
        <f>'EJEC NO IMPRIMIR'!M47/'EJEC REGULAR'!$D$1</f>
        <v>0</v>
      </c>
      <c r="N47" s="13">
        <f>'EJEC NO IMPRIMIR'!N47/'EJEC REGULAR'!$D$1</f>
        <v>0</v>
      </c>
      <c r="O47" s="13">
        <f>'EJEC NO IMPRIMIR'!O47/'EJEC REGULAR'!$D$1</f>
        <v>0</v>
      </c>
      <c r="P47" s="13">
        <f>'EJEC NO IMPRIMIR'!P47/'EJEC REGULAR'!$D$1</f>
        <v>0</v>
      </c>
      <c r="Q47" s="13">
        <f>'EJEC NO IMPRIMIR'!Q47/'EJEC REGULAR'!$D$1</f>
        <v>194927234.69</v>
      </c>
      <c r="R47" s="13">
        <f>'EJEC NO IMPRIMIR'!R47/'EJEC REGULAR'!$D$1</f>
        <v>0</v>
      </c>
      <c r="S47" s="13">
        <f>'EJEC NO IMPRIMIR'!S47/'EJEC REGULAR'!$D$1</f>
        <v>0</v>
      </c>
      <c r="T47" s="13">
        <f>'EJEC NO IMPRIMIR'!T47/'EJEC REGULAR'!$D$1</f>
        <v>0</v>
      </c>
      <c r="U47" s="13">
        <f t="shared" si="9"/>
        <v>194927234.69</v>
      </c>
      <c r="V47" s="33"/>
      <c r="W47" s="5">
        <f t="shared" si="4"/>
        <v>194927234.69</v>
      </c>
      <c r="X47" s="33"/>
      <c r="Y47" s="33"/>
      <c r="Z47" s="84">
        <f t="shared" si="1"/>
        <v>194927234.69</v>
      </c>
      <c r="AA47" s="33"/>
      <c r="AB47" s="33"/>
      <c r="AC47" s="33">
        <v>223663773070</v>
      </c>
      <c r="AD47" s="33">
        <f t="shared" si="2"/>
        <v>223663773.07</v>
      </c>
      <c r="AE47" s="33">
        <f t="shared" si="7"/>
        <v>-28736538.379999995</v>
      </c>
      <c r="AF47" s="33"/>
    </row>
    <row r="48" spans="1:32" s="19" customFormat="1" ht="22.5" customHeight="1">
      <c r="A48" s="32"/>
      <c r="B48" s="30" t="s">
        <v>78</v>
      </c>
      <c r="D48" s="31" t="s">
        <v>41</v>
      </c>
      <c r="F48" s="13">
        <f>'EJEC NO IMPRIMIR'!F48/'EJEC REGULAR'!$D$1</f>
        <v>61969.622</v>
      </c>
      <c r="G48" s="13">
        <f>'EJEC NO IMPRIMIR'!G48/'EJEC REGULAR'!$D$1</f>
        <v>104048.228</v>
      </c>
      <c r="H48" s="13">
        <f>'EJEC NO IMPRIMIR'!H48/'EJEC REGULAR'!$D$1</f>
        <v>90649.578</v>
      </c>
      <c r="I48" s="13">
        <f>'EJEC NO IMPRIMIR'!I48/'EJEC REGULAR'!$D$1</f>
        <v>2034515.5</v>
      </c>
      <c r="J48" s="13">
        <f>'EJEC NO IMPRIMIR'!J48/'EJEC REGULAR'!$D$1</f>
        <v>22268674.75</v>
      </c>
      <c r="K48" s="13">
        <f>'EJEC NO IMPRIMIR'!K48/'EJEC REGULAR'!$D$1</f>
        <v>109225141.105</v>
      </c>
      <c r="L48" s="13">
        <f>'EJEC NO IMPRIMIR'!L48/'EJEC REGULAR'!$D$1</f>
        <v>5774487.13</v>
      </c>
      <c r="M48" s="13">
        <f>'EJEC NO IMPRIMIR'!M48/'EJEC REGULAR'!$D$1</f>
        <v>3135832.367</v>
      </c>
      <c r="N48" s="13">
        <f>'EJEC NO IMPRIMIR'!N48/'EJEC REGULAR'!$D$1</f>
        <v>38105.034</v>
      </c>
      <c r="O48" s="13">
        <f>'EJEC NO IMPRIMIR'!O48/'EJEC REGULAR'!$D$1</f>
        <v>11573958.963</v>
      </c>
      <c r="P48" s="13">
        <f>'EJEC NO IMPRIMIR'!P48/'EJEC REGULAR'!$D$1</f>
        <v>1033662.423</v>
      </c>
      <c r="Q48" s="13">
        <f>'EJEC NO IMPRIMIR'!Q48/'EJEC REGULAR'!$D$1</f>
        <v>20002525.145</v>
      </c>
      <c r="R48" s="13">
        <f>'EJEC NO IMPRIMIR'!R48/'EJEC REGULAR'!$D$1</f>
        <v>682096.867</v>
      </c>
      <c r="S48" s="13">
        <f>'EJEC NO IMPRIMIR'!S48/'EJEC REGULAR'!$D$1</f>
        <v>64677</v>
      </c>
      <c r="T48" s="13">
        <f>'EJEC NO IMPRIMIR'!T48/'EJEC REGULAR'!$D$1</f>
        <v>922458</v>
      </c>
      <c r="U48" s="13">
        <f t="shared" si="9"/>
        <v>177012801.71200007</v>
      </c>
      <c r="V48" s="33"/>
      <c r="W48" s="5">
        <f t="shared" si="4"/>
        <v>176025666.71200007</v>
      </c>
      <c r="X48" s="33"/>
      <c r="Y48" s="73" t="e">
        <f>+#REF!</f>
        <v>#REF!</v>
      </c>
      <c r="Z48" s="84" t="e">
        <f t="shared" si="1"/>
        <v>#REF!</v>
      </c>
      <c r="AA48" s="33"/>
      <c r="AB48" s="33"/>
      <c r="AC48" s="33">
        <v>166165525133</v>
      </c>
      <c r="AD48" s="33">
        <f t="shared" si="2"/>
        <v>166165525.133</v>
      </c>
      <c r="AE48" s="33" t="e">
        <f t="shared" si="7"/>
        <v>#REF!</v>
      </c>
      <c r="AF48" s="33"/>
    </row>
    <row r="49" spans="1:32" s="19" customFormat="1" ht="22.5" customHeight="1">
      <c r="A49" s="32"/>
      <c r="B49" s="38" t="s">
        <v>79</v>
      </c>
      <c r="C49" s="39"/>
      <c r="D49" s="40" t="s">
        <v>19</v>
      </c>
      <c r="F49" s="15">
        <f>'EJEC NO IMPRIMIR'!F49/'EJEC REGULAR'!$D$1</f>
        <v>0</v>
      </c>
      <c r="G49" s="15">
        <f>'EJEC NO IMPRIMIR'!G49/'EJEC REGULAR'!$D$1</f>
        <v>0</v>
      </c>
      <c r="H49" s="15">
        <f>'EJEC NO IMPRIMIR'!H49/'EJEC REGULAR'!$D$1</f>
        <v>0</v>
      </c>
      <c r="I49" s="15">
        <f>'EJEC NO IMPRIMIR'!I49/'EJEC REGULAR'!$D$1</f>
        <v>0</v>
      </c>
      <c r="J49" s="15">
        <f>'EJEC NO IMPRIMIR'!J49/'EJEC REGULAR'!$D$1</f>
        <v>0</v>
      </c>
      <c r="K49" s="15">
        <f>'EJEC NO IMPRIMIR'!K49/'EJEC REGULAR'!$D$1</f>
        <v>0</v>
      </c>
      <c r="L49" s="15">
        <f>'EJEC NO IMPRIMIR'!L49/'EJEC REGULAR'!$D$1</f>
        <v>0</v>
      </c>
      <c r="M49" s="15">
        <f>'EJEC NO IMPRIMIR'!M49/'EJEC REGULAR'!$D$1</f>
        <v>0</v>
      </c>
      <c r="N49" s="15">
        <f>'EJEC NO IMPRIMIR'!N49/'EJEC REGULAR'!$D$1</f>
        <v>0</v>
      </c>
      <c r="O49" s="15">
        <f>'EJEC NO IMPRIMIR'!O49/'EJEC REGULAR'!$D$1</f>
        <v>0</v>
      </c>
      <c r="P49" s="15">
        <f>'EJEC NO IMPRIMIR'!P49/'EJEC REGULAR'!$D$1</f>
        <v>0</v>
      </c>
      <c r="Q49" s="15">
        <f>'EJEC NO IMPRIMIR'!Q49/'EJEC REGULAR'!$D$1</f>
        <v>0</v>
      </c>
      <c r="R49" s="15">
        <f>'EJEC NO IMPRIMIR'!R49/'EJEC REGULAR'!$D$1</f>
        <v>0</v>
      </c>
      <c r="S49" s="15">
        <f>'EJEC NO IMPRIMIR'!S49/'EJEC REGULAR'!$D$1</f>
        <v>85710</v>
      </c>
      <c r="T49" s="15">
        <f>'EJEC NO IMPRIMIR'!T49/'EJEC REGULAR'!$D$1</f>
        <v>0</v>
      </c>
      <c r="U49" s="15">
        <f t="shared" si="9"/>
        <v>85710</v>
      </c>
      <c r="V49" s="33"/>
      <c r="W49" s="5">
        <f t="shared" si="4"/>
        <v>0</v>
      </c>
      <c r="X49" s="33"/>
      <c r="Y49" s="33"/>
      <c r="Z49" s="33">
        <f t="shared" si="1"/>
        <v>0</v>
      </c>
      <c r="AA49" s="33"/>
      <c r="AB49" s="33"/>
      <c r="AC49" s="33"/>
      <c r="AD49" s="33"/>
      <c r="AE49" s="33"/>
      <c r="AF49" s="33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663794.8140000002</v>
      </c>
      <c r="G51" s="11">
        <f aca="true" t="shared" si="10" ref="G51:V51">+G9-G25</f>
        <v>132733.16500000004</v>
      </c>
      <c r="H51" s="11">
        <f t="shared" si="10"/>
        <v>470073.03599999985</v>
      </c>
      <c r="I51" s="11">
        <f t="shared" si="10"/>
        <v>-463481.2049999982</v>
      </c>
      <c r="J51" s="11">
        <f t="shared" si="10"/>
        <v>4414359.9120000005</v>
      </c>
      <c r="K51" s="11">
        <f t="shared" si="10"/>
        <v>-174805014.331</v>
      </c>
      <c r="L51" s="11">
        <f t="shared" si="10"/>
        <v>-13232364.433000002</v>
      </c>
      <c r="M51" s="11">
        <f t="shared" si="10"/>
        <v>224251.84199999832</v>
      </c>
      <c r="N51" s="11">
        <f t="shared" si="10"/>
        <v>-1011115.3749999999</v>
      </c>
      <c r="O51" s="11">
        <f t="shared" si="10"/>
        <v>-2258138.736999996</v>
      </c>
      <c r="P51" s="11">
        <f t="shared" si="10"/>
        <v>722227.921000002</v>
      </c>
      <c r="Q51" s="11">
        <f>+Q9-Q25</f>
        <v>29074322.217000008</v>
      </c>
      <c r="R51" s="11">
        <f t="shared" si="10"/>
        <v>-359892.3490000013</v>
      </c>
      <c r="S51" s="11">
        <f t="shared" si="10"/>
        <v>11614</v>
      </c>
      <c r="T51" s="11">
        <f t="shared" si="10"/>
        <v>-93313</v>
      </c>
      <c r="U51" s="4">
        <f t="shared" si="10"/>
        <v>-156509942.523</v>
      </c>
      <c r="V51" s="4">
        <f t="shared" si="10"/>
        <v>0</v>
      </c>
      <c r="W51" s="4">
        <f>+W9-W25</f>
        <v>-156428243.52300024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5905511811023623" right="0.15748031496062992" top="0.7086614173228347" bottom="0.35433070866141736" header="0.31496062992125984" footer="0.31496062992125984"/>
  <pageSetup fitToHeight="0" horizontalDpi="600" verticalDpi="600" orientation="landscape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zoomScale="60" zoomScaleNormal="60" zoomScalePageLayoutView="0" workbookViewId="0" topLeftCell="A1">
      <pane xSplit="5" ySplit="9" topLeftCell="F10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Q42" sqref="Q4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6" width="13.50390625" style="17" customWidth="1"/>
    <col min="7" max="7" width="14.25390625" style="17" bestFit="1" customWidth="1"/>
    <col min="8" max="8" width="13.25390625" style="17" customWidth="1"/>
    <col min="9" max="9" width="14.50390625" style="17" customWidth="1"/>
    <col min="10" max="10" width="17.625" style="17" bestFit="1" customWidth="1"/>
    <col min="11" max="11" width="18.125" style="17" customWidth="1"/>
    <col min="12" max="13" width="15.875" style="17" bestFit="1" customWidth="1"/>
    <col min="14" max="14" width="15.875" style="17" customWidth="1"/>
    <col min="15" max="15" width="17.625" style="17" bestFit="1" customWidth="1"/>
    <col min="16" max="16" width="14.75390625" style="17" customWidth="1"/>
    <col min="17" max="17" width="16.375" style="17" customWidth="1"/>
    <col min="18" max="18" width="15.875" style="17" bestFit="1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6" t="s">
        <v>123</v>
      </c>
      <c r="L2" s="86"/>
      <c r="M2" s="86"/>
      <c r="N2" s="86"/>
      <c r="O2" s="86"/>
      <c r="P2" s="86"/>
      <c r="Q2" s="86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43"/>
      <c r="L3" s="43" t="s">
        <v>106</v>
      </c>
      <c r="M3" s="43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6"/>
      <c r="F6" s="69">
        <f>+F9-F13</f>
        <v>0</v>
      </c>
      <c r="G6" s="69">
        <f aca="true" t="shared" si="0" ref="G6:R6">+G9-G13</f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 t="shared" si="0"/>
        <v>0</v>
      </c>
      <c r="Q6" s="69">
        <f t="shared" si="0"/>
        <v>0</v>
      </c>
      <c r="R6" s="69">
        <f t="shared" si="0"/>
        <v>0</v>
      </c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110</v>
      </c>
      <c r="G8" s="10" t="s">
        <v>111</v>
      </c>
      <c r="H8" s="10" t="s">
        <v>112</v>
      </c>
      <c r="I8" s="10" t="s">
        <v>113</v>
      </c>
      <c r="J8" s="10" t="s">
        <v>114</v>
      </c>
      <c r="K8" s="10" t="s">
        <v>115</v>
      </c>
      <c r="L8" s="10" t="s">
        <v>116</v>
      </c>
      <c r="M8" s="10" t="s">
        <v>117</v>
      </c>
      <c r="N8" s="10" t="s">
        <v>118</v>
      </c>
      <c r="O8" s="10" t="s">
        <v>119</v>
      </c>
      <c r="P8" s="10" t="s">
        <v>120</v>
      </c>
      <c r="Q8" s="10" t="s">
        <v>121</v>
      </c>
      <c r="R8" s="10" t="s">
        <v>122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+SUM(F11:F12)</f>
        <v>0</v>
      </c>
      <c r="G9" s="12">
        <f aca="true" t="shared" si="1" ref="G9:T9">+SUM(G11:G12)</f>
        <v>210410</v>
      </c>
      <c r="H9" s="12">
        <f t="shared" si="1"/>
        <v>240634</v>
      </c>
      <c r="I9" s="12">
        <f t="shared" si="1"/>
        <v>9430496</v>
      </c>
      <c r="J9" s="12">
        <f t="shared" si="1"/>
        <v>130812721</v>
      </c>
      <c r="K9" s="12">
        <f t="shared" si="1"/>
        <v>581829225</v>
      </c>
      <c r="L9" s="12">
        <f t="shared" si="1"/>
        <v>23172423</v>
      </c>
      <c r="M9" s="12">
        <f t="shared" si="1"/>
        <v>55033938</v>
      </c>
      <c r="N9" s="12">
        <f t="shared" si="1"/>
        <v>175898</v>
      </c>
      <c r="O9" s="12">
        <f t="shared" si="1"/>
        <v>129907392</v>
      </c>
      <c r="P9" s="12">
        <f t="shared" si="1"/>
        <v>26309</v>
      </c>
      <c r="Q9" s="12">
        <f t="shared" si="1"/>
        <v>11877880</v>
      </c>
      <c r="R9" s="12">
        <f t="shared" si="1"/>
        <v>8638619</v>
      </c>
      <c r="S9" s="12">
        <f t="shared" si="1"/>
        <v>0</v>
      </c>
      <c r="T9" s="12">
        <f t="shared" si="1"/>
        <v>0</v>
      </c>
      <c r="U9" s="12">
        <f>SUM(U11,U12)</f>
        <v>951355945</v>
      </c>
      <c r="V9" s="65"/>
      <c r="W9" s="64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2"/>
      <c r="B10" s="30"/>
      <c r="D10" s="3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3"/>
      <c r="W10" s="5">
        <f aca="true" t="shared" si="2" ref="W10:W29">+U10-T10-S10</f>
        <v>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73</v>
      </c>
      <c r="D11" s="31" t="s">
        <v>51</v>
      </c>
      <c r="F11" s="13"/>
      <c r="G11" s="13">
        <v>210410</v>
      </c>
      <c r="H11" s="13">
        <v>240634</v>
      </c>
      <c r="I11" s="13">
        <v>9430496</v>
      </c>
      <c r="J11" s="13">
        <v>130812721</v>
      </c>
      <c r="K11" s="13">
        <v>581829225</v>
      </c>
      <c r="L11" s="13">
        <v>23172423</v>
      </c>
      <c r="M11" s="13">
        <v>55033938</v>
      </c>
      <c r="N11" s="13">
        <v>175898</v>
      </c>
      <c r="O11" s="13">
        <v>129907392</v>
      </c>
      <c r="P11" s="13">
        <v>26309</v>
      </c>
      <c r="Q11" s="13">
        <v>11877880</v>
      </c>
      <c r="R11" s="13">
        <v>8638619</v>
      </c>
      <c r="S11" s="13"/>
      <c r="T11" s="13"/>
      <c r="U11" s="13">
        <f>SUM(F11:T11)</f>
        <v>951355945</v>
      </c>
      <c r="V11" s="33"/>
      <c r="W11" s="5">
        <f t="shared" si="2"/>
        <v>951355945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/>
      <c r="D12" s="3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SUM(F12:T12)</f>
        <v>0</v>
      </c>
      <c r="V12" s="33"/>
      <c r="W12" s="5">
        <f t="shared" si="2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29" customFormat="1" ht="24.75" customHeight="1">
      <c r="A13" s="24"/>
      <c r="B13" s="35"/>
      <c r="C13" s="26"/>
      <c r="D13" s="27" t="s">
        <v>6</v>
      </c>
      <c r="E13" s="28"/>
      <c r="F13" s="12">
        <f aca="true" t="shared" si="3" ref="F13:U13">SUM(F14,F15,F16,F25,F29)</f>
        <v>0</v>
      </c>
      <c r="G13" s="12">
        <f t="shared" si="3"/>
        <v>210410</v>
      </c>
      <c r="H13" s="12">
        <f t="shared" si="3"/>
        <v>240634</v>
      </c>
      <c r="I13" s="12">
        <f t="shared" si="3"/>
        <v>9430496</v>
      </c>
      <c r="J13" s="12">
        <f t="shared" si="3"/>
        <v>130812721</v>
      </c>
      <c r="K13" s="12">
        <f t="shared" si="3"/>
        <v>581829225</v>
      </c>
      <c r="L13" s="12">
        <f t="shared" si="3"/>
        <v>23172423</v>
      </c>
      <c r="M13" s="12">
        <f t="shared" si="3"/>
        <v>55033938</v>
      </c>
      <c r="N13" s="12">
        <f t="shared" si="3"/>
        <v>175898</v>
      </c>
      <c r="O13" s="12">
        <f t="shared" si="3"/>
        <v>129907392</v>
      </c>
      <c r="P13" s="12">
        <f t="shared" si="3"/>
        <v>26309</v>
      </c>
      <c r="Q13" s="12">
        <f t="shared" si="3"/>
        <v>11877880</v>
      </c>
      <c r="R13" s="12">
        <f t="shared" si="3"/>
        <v>8638619</v>
      </c>
      <c r="S13" s="12">
        <f t="shared" si="3"/>
        <v>0</v>
      </c>
      <c r="T13" s="12">
        <f t="shared" si="3"/>
        <v>0</v>
      </c>
      <c r="U13" s="12">
        <f t="shared" si="3"/>
        <v>951355945</v>
      </c>
      <c r="V13" s="6"/>
      <c r="W13" s="87" t="e">
        <f>SUM(W14,W15,#REF!,#REF!,#REF!,#REF!,W16,W25:W25,#REF!,#REF!,#REF!,W29)</f>
        <v>#REF!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9" customFormat="1" ht="22.5" customHeight="1">
      <c r="A14" s="32"/>
      <c r="B14" s="30" t="s">
        <v>7</v>
      </c>
      <c r="D14" s="31" t="s">
        <v>8</v>
      </c>
      <c r="F14" s="13"/>
      <c r="G14" s="13">
        <v>195928</v>
      </c>
      <c r="H14" s="13">
        <v>222015</v>
      </c>
      <c r="I14" s="13">
        <v>285858</v>
      </c>
      <c r="J14" s="13">
        <v>1240345</v>
      </c>
      <c r="K14" s="13">
        <v>7016304</v>
      </c>
      <c r="L14" s="13">
        <v>634783</v>
      </c>
      <c r="M14" s="13">
        <v>484414</v>
      </c>
      <c r="N14" s="13">
        <v>164864</v>
      </c>
      <c r="O14" s="13"/>
      <c r="P14" s="13">
        <v>26309</v>
      </c>
      <c r="Q14" s="13"/>
      <c r="R14" s="13">
        <v>412928</v>
      </c>
      <c r="S14" s="13"/>
      <c r="T14" s="13"/>
      <c r="U14" s="13">
        <f>SUM(F14:T14)</f>
        <v>10683748</v>
      </c>
      <c r="V14" s="33"/>
      <c r="W14" s="5">
        <f t="shared" si="2"/>
        <v>10683748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9</v>
      </c>
      <c r="D15" s="31" t="s">
        <v>10</v>
      </c>
      <c r="F15" s="13"/>
      <c r="G15" s="13">
        <v>14482</v>
      </c>
      <c r="H15" s="13">
        <v>18619</v>
      </c>
      <c r="I15" s="13">
        <v>5516</v>
      </c>
      <c r="J15" s="13">
        <v>113092</v>
      </c>
      <c r="K15" s="13">
        <v>918470.9999999999</v>
      </c>
      <c r="L15" s="13">
        <v>30342</v>
      </c>
      <c r="M15" s="13">
        <v>48464</v>
      </c>
      <c r="N15" s="13">
        <v>11034</v>
      </c>
      <c r="O15" s="13"/>
      <c r="P15" s="13"/>
      <c r="Q15" s="13">
        <v>104979</v>
      </c>
      <c r="R15" s="13">
        <v>27584</v>
      </c>
      <c r="S15" s="13"/>
      <c r="T15" s="13"/>
      <c r="U15" s="13">
        <f>SUM(F15:T15)</f>
        <v>1292583</v>
      </c>
      <c r="V15" s="33"/>
      <c r="W15" s="5">
        <f t="shared" si="2"/>
        <v>1292583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7" customFormat="1" ht="22.5" customHeight="1">
      <c r="A16" s="32"/>
      <c r="B16" s="30" t="s">
        <v>76</v>
      </c>
      <c r="C16" s="19"/>
      <c r="D16" s="37" t="s">
        <v>68</v>
      </c>
      <c r="E16" s="19"/>
      <c r="F16" s="13">
        <f aca="true" t="shared" si="4" ref="F16:R16">SUM(F17:F23)</f>
        <v>0</v>
      </c>
      <c r="G16" s="13">
        <f t="shared" si="4"/>
        <v>0</v>
      </c>
      <c r="H16" s="13">
        <f t="shared" si="4"/>
        <v>0</v>
      </c>
      <c r="I16" s="13">
        <f t="shared" si="4"/>
        <v>193140</v>
      </c>
      <c r="J16" s="13">
        <f t="shared" si="4"/>
        <v>290232</v>
      </c>
      <c r="K16" s="13">
        <f t="shared" si="4"/>
        <v>5337972</v>
      </c>
      <c r="L16" s="13">
        <f>SUM(L17:L24)</f>
        <v>1044000</v>
      </c>
      <c r="M16" s="13">
        <f>SUM(M17:M24)</f>
        <v>0</v>
      </c>
      <c r="N16" s="13">
        <f t="shared" si="4"/>
        <v>0</v>
      </c>
      <c r="O16" s="13">
        <f>SUM(O17:O23)</f>
        <v>97092</v>
      </c>
      <c r="P16" s="13">
        <f t="shared" si="4"/>
        <v>0</v>
      </c>
      <c r="Q16" s="13">
        <f>SUM(Q17:Q23)</f>
        <v>0</v>
      </c>
      <c r="R16" s="13">
        <f t="shared" si="4"/>
        <v>422820</v>
      </c>
      <c r="S16" s="13">
        <f>SUM(S17:S23)</f>
        <v>0</v>
      </c>
      <c r="T16" s="13">
        <f>SUM(T17:T23)</f>
        <v>0</v>
      </c>
      <c r="U16" s="13">
        <f>SUM(U17:U24)</f>
        <v>7385256</v>
      </c>
      <c r="V16" s="7"/>
      <c r="W16" s="5">
        <f t="shared" si="2"/>
        <v>7385256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2"/>
      <c r="B17" s="47" t="s">
        <v>20</v>
      </c>
      <c r="C17" s="45"/>
      <c r="D17" s="48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aca="true" t="shared" si="5" ref="U17:U24">SUM(F17:T17)</f>
        <v>0</v>
      </c>
      <c r="V17" s="33"/>
      <c r="W17" s="5">
        <f t="shared" si="2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4" t="s">
        <v>39</v>
      </c>
      <c r="D18" s="31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5"/>
        <v>0</v>
      </c>
      <c r="V18" s="33"/>
      <c r="W18" s="5">
        <f t="shared" si="2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4" t="s">
        <v>31</v>
      </c>
      <c r="D19" s="31" t="s">
        <v>33</v>
      </c>
      <c r="F19" s="13"/>
      <c r="G19" s="13"/>
      <c r="H19" s="13"/>
      <c r="I19" s="13">
        <v>193140</v>
      </c>
      <c r="J19" s="13">
        <v>290232</v>
      </c>
      <c r="K19" s="13">
        <v>1861452</v>
      </c>
      <c r="L19" s="13"/>
      <c r="M19" s="13"/>
      <c r="N19" s="13"/>
      <c r="O19" s="13">
        <v>97092</v>
      </c>
      <c r="P19" s="13"/>
      <c r="Q19" s="13"/>
      <c r="R19" s="13">
        <v>251604</v>
      </c>
      <c r="S19" s="13"/>
      <c r="T19" s="13"/>
      <c r="U19" s="13">
        <f t="shared" si="5"/>
        <v>2693520</v>
      </c>
      <c r="V19" s="33"/>
      <c r="W19" s="5">
        <f t="shared" si="2"/>
        <v>2693520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4" t="s">
        <v>32</v>
      </c>
      <c r="D20" s="31" t="s">
        <v>34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5"/>
        <v>0</v>
      </c>
      <c r="V20" s="33"/>
      <c r="W20" s="5">
        <f t="shared" si="2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4" t="s">
        <v>37</v>
      </c>
      <c r="D21" s="31" t="s">
        <v>47</v>
      </c>
      <c r="F21" s="13"/>
      <c r="G21" s="13"/>
      <c r="H21" s="13"/>
      <c r="I21" s="13"/>
      <c r="J21" s="13"/>
      <c r="K21" s="13">
        <v>3476520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5"/>
        <v>3476520</v>
      </c>
      <c r="V21" s="33"/>
      <c r="W21" s="5">
        <f t="shared" si="2"/>
        <v>3476520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4" t="s">
        <v>21</v>
      </c>
      <c r="D22" s="31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171216</v>
      </c>
      <c r="S22" s="13"/>
      <c r="T22" s="13"/>
      <c r="U22" s="13">
        <f t="shared" si="5"/>
        <v>171216</v>
      </c>
      <c r="V22" s="33"/>
      <c r="W22" s="5">
        <f t="shared" si="2"/>
        <v>171216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4" t="s">
        <v>23</v>
      </c>
      <c r="D23" s="31" t="s">
        <v>35</v>
      </c>
      <c r="F23" s="13"/>
      <c r="G23" s="13"/>
      <c r="H23" s="13"/>
      <c r="I23" s="13"/>
      <c r="J23" s="13"/>
      <c r="K23" s="13"/>
      <c r="L23" s="13">
        <v>1044000</v>
      </c>
      <c r="M23" s="13"/>
      <c r="N23" s="13"/>
      <c r="O23" s="13"/>
      <c r="P23" s="13"/>
      <c r="Q23" s="13"/>
      <c r="R23" s="13"/>
      <c r="S23" s="13"/>
      <c r="T23" s="13"/>
      <c r="U23" s="13">
        <f t="shared" si="5"/>
        <v>1044000</v>
      </c>
      <c r="V23" s="33"/>
      <c r="W23" s="5">
        <f t="shared" si="2"/>
        <v>1044000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4" t="s">
        <v>96</v>
      </c>
      <c r="D24" s="31" t="s">
        <v>97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5"/>
        <v>0</v>
      </c>
      <c r="V24" s="33"/>
      <c r="W24" s="5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22.5" customHeight="1">
      <c r="A25" s="3"/>
      <c r="B25" s="38" t="s">
        <v>77</v>
      </c>
      <c r="C25" s="39"/>
      <c r="D25" s="40" t="s">
        <v>15</v>
      </c>
      <c r="E25" s="19"/>
      <c r="F25" s="15">
        <f aca="true" t="shared" si="6" ref="F25:P25">SUM(F26,F27,F28)</f>
        <v>0</v>
      </c>
      <c r="G25" s="15">
        <f t="shared" si="6"/>
        <v>0</v>
      </c>
      <c r="H25" s="15">
        <f t="shared" si="6"/>
        <v>0</v>
      </c>
      <c r="I25" s="15">
        <f t="shared" si="6"/>
        <v>8945982</v>
      </c>
      <c r="J25" s="15">
        <f t="shared" si="6"/>
        <v>129169052</v>
      </c>
      <c r="K25" s="15">
        <f t="shared" si="6"/>
        <v>568556478</v>
      </c>
      <c r="L25" s="15">
        <f t="shared" si="6"/>
        <v>21463298</v>
      </c>
      <c r="M25" s="15">
        <f t="shared" si="6"/>
        <v>54501060</v>
      </c>
      <c r="N25" s="15">
        <f t="shared" si="6"/>
        <v>0</v>
      </c>
      <c r="O25" s="15">
        <f t="shared" si="6"/>
        <v>129810300</v>
      </c>
      <c r="P25" s="15">
        <f t="shared" si="6"/>
        <v>0</v>
      </c>
      <c r="Q25" s="15">
        <f>SUM(Q26,Q27,Q28)</f>
        <v>11772901</v>
      </c>
      <c r="R25" s="15">
        <f>SUM(R26,R27,R28)</f>
        <v>7775287</v>
      </c>
      <c r="S25" s="15">
        <f>SUM(S26,S27,S28)</f>
        <v>0</v>
      </c>
      <c r="T25" s="15">
        <f>SUM(T26,T27,T28)</f>
        <v>0</v>
      </c>
      <c r="U25" s="88">
        <f>SUM(U26,U27,U28)</f>
        <v>931994358</v>
      </c>
      <c r="V25" s="2"/>
      <c r="W25" s="5">
        <f t="shared" si="2"/>
        <v>931994358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2"/>
      <c r="B26" s="34" t="s">
        <v>20</v>
      </c>
      <c r="D26" s="31" t="s">
        <v>42</v>
      </c>
      <c r="F26" s="13"/>
      <c r="G26" s="13"/>
      <c r="H26" s="13"/>
      <c r="I26" s="13"/>
      <c r="J26" s="13">
        <v>1567722</v>
      </c>
      <c r="K26" s="13">
        <v>462436</v>
      </c>
      <c r="L26" s="13"/>
      <c r="M26" s="13">
        <v>1126957</v>
      </c>
      <c r="N26" s="13"/>
      <c r="O26" s="13"/>
      <c r="P26" s="13"/>
      <c r="Q26" s="13"/>
      <c r="R26" s="13">
        <v>1386955</v>
      </c>
      <c r="S26" s="13"/>
      <c r="T26" s="13"/>
      <c r="U26" s="13">
        <f>SUM(F26:T26)</f>
        <v>4544070</v>
      </c>
      <c r="V26" s="33"/>
      <c r="W26" s="5">
        <f t="shared" si="2"/>
        <v>4544070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4" t="s">
        <v>39</v>
      </c>
      <c r="D27" s="31" t="s">
        <v>43</v>
      </c>
      <c r="F27" s="13"/>
      <c r="G27" s="13"/>
      <c r="H27" s="13"/>
      <c r="I27" s="13">
        <v>8945982</v>
      </c>
      <c r="J27" s="13">
        <v>127601330</v>
      </c>
      <c r="K27" s="13">
        <v>568094042</v>
      </c>
      <c r="L27" s="13">
        <v>21463298</v>
      </c>
      <c r="M27" s="13">
        <v>53374103</v>
      </c>
      <c r="N27" s="13"/>
      <c r="O27" s="13">
        <v>129810300</v>
      </c>
      <c r="P27" s="13"/>
      <c r="Q27" s="13">
        <v>11772901</v>
      </c>
      <c r="R27" s="13">
        <v>6388332</v>
      </c>
      <c r="S27" s="13"/>
      <c r="T27" s="13"/>
      <c r="U27" s="13">
        <f>SUM(F27:T27)</f>
        <v>927450288</v>
      </c>
      <c r="V27" s="33"/>
      <c r="W27" s="5">
        <f t="shared" si="2"/>
        <v>927450288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4" t="s">
        <v>31</v>
      </c>
      <c r="D28" s="31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>SUM(F28:T28)</f>
        <v>0</v>
      </c>
      <c r="V28" s="33"/>
      <c r="W28" s="5">
        <f t="shared" si="2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8" t="s">
        <v>78</v>
      </c>
      <c r="C29" s="39"/>
      <c r="D29" s="40" t="s">
        <v>41</v>
      </c>
      <c r="F29" s="15">
        <v>0</v>
      </c>
      <c r="G29" s="15">
        <v>0</v>
      </c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/>
      <c r="R29" s="15">
        <v>0</v>
      </c>
      <c r="S29" s="15"/>
      <c r="T29" s="15"/>
      <c r="U29" s="15">
        <f>SUM(F29:T29)</f>
        <v>0</v>
      </c>
      <c r="V29" s="33"/>
      <c r="W29" s="5">
        <f t="shared" si="2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6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scale="40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93"/>
  <sheetViews>
    <sheetView zoomScale="70" zoomScaleNormal="70" zoomScalePageLayoutView="0" workbookViewId="0" topLeftCell="A1">
      <selection activeCell="P13" sqref="P13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hidden="1" customWidth="1"/>
    <col min="26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91" t="s">
        <v>124</v>
      </c>
      <c r="L2" s="91"/>
      <c r="M2" s="91"/>
      <c r="N2" s="91"/>
      <c r="O2" s="91"/>
      <c r="P2" s="91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90" t="s">
        <v>106</v>
      </c>
      <c r="L3" s="90"/>
      <c r="M3" s="90"/>
      <c r="N3" s="90"/>
      <c r="O3" s="90"/>
      <c r="P3" s="43"/>
      <c r="Q3" s="43"/>
      <c r="R3" s="43"/>
      <c r="S3" s="43"/>
      <c r="T3" s="43"/>
      <c r="U3" s="9"/>
    </row>
    <row r="4" spans="2:25" ht="18" customHeight="1">
      <c r="B4" s="44"/>
      <c r="S4" s="21"/>
      <c r="T4" s="21"/>
      <c r="U4" s="21"/>
      <c r="V4" s="17"/>
      <c r="W4" s="17"/>
      <c r="Y4" s="17"/>
    </row>
    <row r="5" spans="2:25" ht="18" customHeight="1">
      <c r="B5" s="44"/>
      <c r="S5" s="21"/>
      <c r="T5" s="21"/>
      <c r="U5" s="21"/>
      <c r="V5" s="17"/>
      <c r="W5" s="17"/>
      <c r="Y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110</v>
      </c>
      <c r="G8" s="10" t="s">
        <v>111</v>
      </c>
      <c r="H8" s="10" t="s">
        <v>112</v>
      </c>
      <c r="I8" s="10" t="s">
        <v>113</v>
      </c>
      <c r="J8" s="10" t="s">
        <v>114</v>
      </c>
      <c r="K8" s="10" t="s">
        <v>115</v>
      </c>
      <c r="L8" s="10" t="s">
        <v>116</v>
      </c>
      <c r="M8" s="10" t="s">
        <v>117</v>
      </c>
      <c r="N8" s="10" t="s">
        <v>118</v>
      </c>
      <c r="O8" s="10" t="s">
        <v>119</v>
      </c>
      <c r="P8" s="10" t="s">
        <v>120</v>
      </c>
      <c r="Q8" s="10" t="s">
        <v>121</v>
      </c>
      <c r="R8" s="10" t="s">
        <v>122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25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+SUM(F11:F14)</f>
        <v>1080.207</v>
      </c>
      <c r="G9" s="12">
        <f aca="true" t="shared" si="0" ref="G9:X9">+SUM(G11:G14)</f>
        <v>66736.583</v>
      </c>
      <c r="H9" s="12">
        <f t="shared" si="0"/>
        <v>50365.485</v>
      </c>
      <c r="I9" s="12">
        <f t="shared" si="0"/>
        <v>690590.9029999999</v>
      </c>
      <c r="J9" s="12">
        <f t="shared" si="0"/>
        <v>46203465.098000005</v>
      </c>
      <c r="K9" s="12">
        <f t="shared" si="0"/>
        <v>226131289.379</v>
      </c>
      <c r="L9" s="12">
        <f t="shared" si="0"/>
        <v>6006220.481</v>
      </c>
      <c r="M9" s="12">
        <f t="shared" si="0"/>
        <v>32656850.637000002</v>
      </c>
      <c r="N9" s="12">
        <f t="shared" si="0"/>
        <v>54774.62</v>
      </c>
      <c r="O9" s="12">
        <f t="shared" si="0"/>
        <v>34334532.88</v>
      </c>
      <c r="P9" s="12">
        <f t="shared" si="0"/>
        <v>281459.928</v>
      </c>
      <c r="Q9" s="12">
        <f t="shared" si="0"/>
        <v>149034</v>
      </c>
      <c r="R9" s="12">
        <f t="shared" si="0"/>
        <v>1421321.257</v>
      </c>
      <c r="S9" s="12">
        <f t="shared" si="0"/>
        <v>0</v>
      </c>
      <c r="T9" s="12">
        <f t="shared" si="0"/>
        <v>0</v>
      </c>
      <c r="U9" s="12">
        <f t="shared" si="0"/>
        <v>348047721.458</v>
      </c>
      <c r="V9" s="12">
        <f t="shared" si="0"/>
        <v>0</v>
      </c>
      <c r="W9" s="12">
        <f t="shared" si="0"/>
        <v>347913431.87</v>
      </c>
      <c r="X9" s="12">
        <f t="shared" si="0"/>
        <v>0</v>
      </c>
      <c r="Y9" s="6"/>
    </row>
    <row r="10" spans="1:25" s="19" customFormat="1" ht="22.5" customHeight="1">
      <c r="A10" s="32"/>
      <c r="B10" s="30"/>
      <c r="D10" s="3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3"/>
      <c r="W10" s="5">
        <f aca="true" t="shared" si="1" ref="W10:W31">+U10-T10-S10</f>
        <v>0</v>
      </c>
      <c r="X10" s="33"/>
      <c r="Y10" s="33"/>
    </row>
    <row r="11" spans="1:25" s="19" customFormat="1" ht="22.5" customHeight="1">
      <c r="A11" s="32"/>
      <c r="B11" s="30" t="s">
        <v>25</v>
      </c>
      <c r="D11" s="31" t="s">
        <v>26</v>
      </c>
      <c r="F11" s="13"/>
      <c r="G11" s="13"/>
      <c r="H11" s="13"/>
      <c r="I11" s="13"/>
      <c r="J11" s="13">
        <v>100845.544</v>
      </c>
      <c r="K11" s="13">
        <v>575324.1560000001</v>
      </c>
      <c r="L11" s="13">
        <v>22487.480999999996</v>
      </c>
      <c r="M11" s="13">
        <v>73549.946</v>
      </c>
      <c r="N11" s="13"/>
      <c r="O11" s="13">
        <v>57264.598</v>
      </c>
      <c r="P11" s="13"/>
      <c r="Q11" s="13"/>
      <c r="R11" s="13"/>
      <c r="S11" s="13"/>
      <c r="T11" s="13"/>
      <c r="U11" s="13">
        <f>SUM(F11:T11)</f>
        <v>829471.7250000001</v>
      </c>
      <c r="V11" s="33"/>
      <c r="W11" s="5">
        <f t="shared" si="1"/>
        <v>829471.7250000001</v>
      </c>
      <c r="X11" s="33"/>
      <c r="Y11" s="33"/>
    </row>
    <row r="12" spans="1:25" s="19" customFormat="1" ht="22.5" customHeight="1">
      <c r="A12" s="32"/>
      <c r="B12" s="30" t="s">
        <v>72</v>
      </c>
      <c r="D12" s="31" t="s">
        <v>29</v>
      </c>
      <c r="F12" s="13"/>
      <c r="G12" s="13"/>
      <c r="H12" s="13"/>
      <c r="I12" s="13"/>
      <c r="J12" s="13">
        <v>31219.743</v>
      </c>
      <c r="K12" s="13">
        <v>88917.761</v>
      </c>
      <c r="L12" s="13"/>
      <c r="M12" s="13">
        <v>6089.857</v>
      </c>
      <c r="N12" s="13"/>
      <c r="O12" s="13">
        <v>3746.8469999999998</v>
      </c>
      <c r="P12" s="13"/>
      <c r="Q12" s="13"/>
      <c r="R12" s="13">
        <v>4315.38</v>
      </c>
      <c r="S12" s="13"/>
      <c r="T12" s="13"/>
      <c r="U12" s="13">
        <f>SUM(F12:T12)</f>
        <v>134289.588</v>
      </c>
      <c r="V12" s="33"/>
      <c r="W12" s="5"/>
      <c r="X12" s="33"/>
      <c r="Y12" s="33"/>
    </row>
    <row r="13" spans="1:25" s="19" customFormat="1" ht="22.5" customHeight="1">
      <c r="A13" s="32"/>
      <c r="B13" s="30" t="s">
        <v>73</v>
      </c>
      <c r="D13" s="31" t="s">
        <v>51</v>
      </c>
      <c r="F13" s="13"/>
      <c r="G13" s="13">
        <v>44950</v>
      </c>
      <c r="H13" s="13">
        <v>50362</v>
      </c>
      <c r="I13" s="13">
        <v>375469</v>
      </c>
      <c r="J13" s="13">
        <v>32655708</v>
      </c>
      <c r="K13" s="13">
        <v>167933213</v>
      </c>
      <c r="L13" s="13">
        <v>4523210</v>
      </c>
      <c r="M13" s="13">
        <v>23538539</v>
      </c>
      <c r="N13" s="13">
        <v>48811</v>
      </c>
      <c r="O13" s="13">
        <v>17750445</v>
      </c>
      <c r="P13" s="13">
        <v>3000</v>
      </c>
      <c r="Q13" s="13">
        <v>56242</v>
      </c>
      <c r="R13" s="13">
        <v>553614</v>
      </c>
      <c r="S13" s="13"/>
      <c r="T13" s="13"/>
      <c r="U13" s="13">
        <f>SUM(F13:T13)</f>
        <v>247533563</v>
      </c>
      <c r="V13" s="33"/>
      <c r="W13" s="5">
        <f t="shared" si="1"/>
        <v>247533563</v>
      </c>
      <c r="X13" s="33"/>
      <c r="Y13" s="33"/>
    </row>
    <row r="14" spans="1:25" s="19" customFormat="1" ht="22.5" customHeight="1">
      <c r="A14" s="32"/>
      <c r="B14" s="30" t="s">
        <v>74</v>
      </c>
      <c r="D14" s="31" t="s">
        <v>5</v>
      </c>
      <c r="F14" s="13">
        <v>1080.207</v>
      </c>
      <c r="G14" s="13">
        <v>21786.583</v>
      </c>
      <c r="H14" s="13">
        <v>3.485</v>
      </c>
      <c r="I14" s="13">
        <v>315121.903</v>
      </c>
      <c r="J14" s="13">
        <v>13415691.811</v>
      </c>
      <c r="K14" s="13">
        <v>57533834.462</v>
      </c>
      <c r="L14" s="13">
        <v>1460523</v>
      </c>
      <c r="M14" s="13">
        <v>9038671.834</v>
      </c>
      <c r="N14" s="13">
        <v>5963.62</v>
      </c>
      <c r="O14" s="13">
        <v>16523076.435</v>
      </c>
      <c r="P14" s="13">
        <v>278459.928</v>
      </c>
      <c r="Q14" s="13">
        <v>92792</v>
      </c>
      <c r="R14" s="13">
        <v>863391.877</v>
      </c>
      <c r="S14" s="13"/>
      <c r="T14" s="13"/>
      <c r="U14" s="13">
        <f>SUM(F14:T14)</f>
        <v>99550397.14500003</v>
      </c>
      <c r="V14" s="33"/>
      <c r="W14" s="5">
        <f t="shared" si="1"/>
        <v>99550397.14500003</v>
      </c>
      <c r="X14" s="33"/>
      <c r="Y14" s="33"/>
    </row>
    <row r="15" spans="1:25" s="29" customFormat="1" ht="24.75" customHeight="1">
      <c r="A15" s="24"/>
      <c r="B15" s="35"/>
      <c r="C15" s="26"/>
      <c r="D15" s="27" t="s">
        <v>6</v>
      </c>
      <c r="E15" s="28"/>
      <c r="F15" s="12">
        <f aca="true" t="shared" si="2" ref="F15:U15">SUM(F16,F17,F18,F27,F31)</f>
        <v>305.83</v>
      </c>
      <c r="G15" s="12">
        <f t="shared" si="2"/>
        <v>50574.489</v>
      </c>
      <c r="H15" s="12">
        <f t="shared" si="2"/>
        <v>49725.066</v>
      </c>
      <c r="I15" s="12">
        <f t="shared" si="2"/>
        <v>526232.866</v>
      </c>
      <c r="J15" s="12">
        <f t="shared" si="2"/>
        <v>45296099.95899999</v>
      </c>
      <c r="K15" s="12">
        <f t="shared" si="2"/>
        <v>225751312.98700005</v>
      </c>
      <c r="L15" s="12">
        <f t="shared" si="2"/>
        <v>5901276.028999999</v>
      </c>
      <c r="M15" s="12">
        <f t="shared" si="2"/>
        <v>33979212.55900001</v>
      </c>
      <c r="N15" s="12">
        <f t="shared" si="2"/>
        <v>54791.955</v>
      </c>
      <c r="O15" s="12">
        <f t="shared" si="2"/>
        <v>34330633.101</v>
      </c>
      <c r="P15" s="12">
        <f t="shared" si="2"/>
        <v>279473.486</v>
      </c>
      <c r="Q15" s="12">
        <f t="shared" si="2"/>
        <v>0</v>
      </c>
      <c r="R15" s="12">
        <f t="shared" si="2"/>
        <v>1495150.8029999998</v>
      </c>
      <c r="S15" s="12">
        <f t="shared" si="2"/>
        <v>0</v>
      </c>
      <c r="T15" s="12">
        <f t="shared" si="2"/>
        <v>0</v>
      </c>
      <c r="U15" s="12">
        <f t="shared" si="2"/>
        <v>347714789.1300001</v>
      </c>
      <c r="V15" s="6"/>
      <c r="W15" s="87" t="e">
        <f>SUM(W16,W17,#REF!,#REF!,#REF!,#REF!,W18,W27:W27,#REF!,#REF!,#REF!,W31)</f>
        <v>#REF!</v>
      </c>
      <c r="X15" s="6"/>
      <c r="Y15" s="6"/>
    </row>
    <row r="16" spans="1:25" s="19" customFormat="1" ht="22.5" customHeight="1">
      <c r="A16" s="32"/>
      <c r="B16" s="30" t="s">
        <v>7</v>
      </c>
      <c r="D16" s="31" t="s">
        <v>8</v>
      </c>
      <c r="F16" s="13"/>
      <c r="G16" s="13">
        <v>46875.087</v>
      </c>
      <c r="H16" s="13">
        <v>48282.685</v>
      </c>
      <c r="I16" s="13">
        <v>89128.917</v>
      </c>
      <c r="J16" s="13">
        <v>273685.873</v>
      </c>
      <c r="K16" s="13">
        <v>1648342.0050000001</v>
      </c>
      <c r="L16" s="13">
        <v>155632.591</v>
      </c>
      <c r="M16" s="13">
        <v>164033.74500000002</v>
      </c>
      <c r="N16" s="13">
        <v>49408.183000000005</v>
      </c>
      <c r="O16" s="13"/>
      <c r="P16" s="13">
        <v>6666.322</v>
      </c>
      <c r="Q16" s="13"/>
      <c r="R16" s="13">
        <v>73861.381</v>
      </c>
      <c r="S16" s="13"/>
      <c r="T16" s="13"/>
      <c r="U16" s="13">
        <f>SUM(F16:T16)</f>
        <v>2555916.789000001</v>
      </c>
      <c r="V16" s="33"/>
      <c r="W16" s="5">
        <f t="shared" si="1"/>
        <v>2555916.789000001</v>
      </c>
      <c r="X16" s="33"/>
      <c r="Y16" s="33"/>
    </row>
    <row r="17" spans="1:25" s="19" customFormat="1" ht="22.5" customHeight="1">
      <c r="A17" s="32"/>
      <c r="B17" s="30" t="s">
        <v>9</v>
      </c>
      <c r="D17" s="31" t="s">
        <v>10</v>
      </c>
      <c r="F17" s="13"/>
      <c r="G17" s="13">
        <v>616.2950000000001</v>
      </c>
      <c r="H17" s="13">
        <v>1442.3809999999999</v>
      </c>
      <c r="I17" s="13">
        <v>0</v>
      </c>
      <c r="J17" s="13">
        <v>25760.756</v>
      </c>
      <c r="K17" s="13">
        <v>112487.44999999998</v>
      </c>
      <c r="L17" s="13">
        <v>2700.948</v>
      </c>
      <c r="M17" s="13">
        <v>11441.914</v>
      </c>
      <c r="N17" s="13">
        <v>0</v>
      </c>
      <c r="O17" s="13"/>
      <c r="P17" s="13"/>
      <c r="Q17" s="13">
        <v>0</v>
      </c>
      <c r="R17" s="13">
        <v>5475.952</v>
      </c>
      <c r="S17" s="13"/>
      <c r="T17" s="13"/>
      <c r="U17" s="13">
        <f>SUM(F17:T17)</f>
        <v>159925.69599999997</v>
      </c>
      <c r="V17" s="33"/>
      <c r="W17" s="5">
        <f t="shared" si="1"/>
        <v>159925.69599999997</v>
      </c>
      <c r="X17" s="33"/>
      <c r="Y17" s="33"/>
    </row>
    <row r="18" spans="1:25" s="17" customFormat="1" ht="22.5" customHeight="1">
      <c r="A18" s="32"/>
      <c r="B18" s="30" t="s">
        <v>76</v>
      </c>
      <c r="C18" s="19"/>
      <c r="D18" s="37" t="s">
        <v>68</v>
      </c>
      <c r="E18" s="19"/>
      <c r="F18" s="13">
        <f aca="true" t="shared" si="3" ref="F18:R18">SUM(F19:F25)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2127.2400000000002</v>
      </c>
      <c r="L18" s="13">
        <f t="shared" si="3"/>
        <v>0</v>
      </c>
      <c r="M18" s="13">
        <f>SUM(M19:M26)</f>
        <v>0</v>
      </c>
      <c r="N18" s="13">
        <f t="shared" si="3"/>
        <v>0</v>
      </c>
      <c r="O18" s="13">
        <f>SUM(O19:O25)</f>
        <v>0</v>
      </c>
      <c r="P18" s="13">
        <f t="shared" si="3"/>
        <v>0</v>
      </c>
      <c r="Q18" s="13">
        <f>SUM(Q19:Q25)</f>
        <v>0</v>
      </c>
      <c r="R18" s="13">
        <f t="shared" si="3"/>
        <v>0</v>
      </c>
      <c r="S18" s="13">
        <f>SUM(S19:S25)</f>
        <v>0</v>
      </c>
      <c r="T18" s="13">
        <f>SUM(T19:T25)</f>
        <v>0</v>
      </c>
      <c r="U18" s="13">
        <f>SUM(U19:U26)</f>
        <v>2127.2400000000002</v>
      </c>
      <c r="V18" s="7"/>
      <c r="W18" s="5">
        <f t="shared" si="1"/>
        <v>2127.2400000000002</v>
      </c>
      <c r="X18" s="7"/>
      <c r="Y18" s="7"/>
    </row>
    <row r="19" spans="1:25" s="19" customFormat="1" ht="22.5" customHeight="1">
      <c r="A19" s="32"/>
      <c r="B19" s="47" t="s">
        <v>20</v>
      </c>
      <c r="C19" s="45"/>
      <c r="D19" s="48" t="s">
        <v>38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f aca="true" t="shared" si="4" ref="U19:U26">SUM(F19:T19)</f>
        <v>0</v>
      </c>
      <c r="V19" s="33"/>
      <c r="W19" s="5">
        <f t="shared" si="1"/>
        <v>0</v>
      </c>
      <c r="X19" s="33"/>
      <c r="Y19" s="33"/>
    </row>
    <row r="20" spans="1:25" s="19" customFormat="1" ht="22.5" customHeight="1">
      <c r="A20" s="32"/>
      <c r="B20" s="34" t="s">
        <v>39</v>
      </c>
      <c r="D20" s="31" t="s">
        <v>98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3"/>
      <c r="W20" s="5">
        <f t="shared" si="1"/>
        <v>0</v>
      </c>
      <c r="X20" s="33"/>
      <c r="Y20" s="33"/>
    </row>
    <row r="21" spans="1:25" s="19" customFormat="1" ht="22.5" customHeight="1">
      <c r="A21" s="32"/>
      <c r="B21" s="34" t="s">
        <v>31</v>
      </c>
      <c r="D21" s="31" t="s">
        <v>33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4"/>
        <v>0</v>
      </c>
      <c r="V21" s="33"/>
      <c r="W21" s="5">
        <f t="shared" si="1"/>
        <v>0</v>
      </c>
      <c r="X21" s="33"/>
      <c r="Y21" s="33"/>
    </row>
    <row r="22" spans="1:25" s="19" customFormat="1" ht="22.5" customHeight="1">
      <c r="A22" s="32"/>
      <c r="B22" s="34" t="s">
        <v>32</v>
      </c>
      <c r="D22" s="31" t="s">
        <v>34</v>
      </c>
      <c r="F22" s="13"/>
      <c r="G22" s="13"/>
      <c r="H22" s="13"/>
      <c r="I22" s="13"/>
      <c r="J22" s="13"/>
      <c r="K22" s="13">
        <v>2127.2400000000002</v>
      </c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4"/>
        <v>2127.2400000000002</v>
      </c>
      <c r="V22" s="33"/>
      <c r="W22" s="5">
        <f t="shared" si="1"/>
        <v>2127.2400000000002</v>
      </c>
      <c r="X22" s="33"/>
      <c r="Y22" s="33"/>
    </row>
    <row r="23" spans="1:25" s="19" customFormat="1" ht="22.5" customHeight="1">
      <c r="A23" s="32"/>
      <c r="B23" s="34" t="s">
        <v>37</v>
      </c>
      <c r="D23" s="31" t="s">
        <v>47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</row>
    <row r="24" spans="1:25" s="19" customFormat="1" ht="22.5" customHeight="1">
      <c r="A24" s="32"/>
      <c r="B24" s="34" t="s">
        <v>21</v>
      </c>
      <c r="D24" s="31" t="s">
        <v>36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3"/>
      <c r="W24" s="5">
        <f t="shared" si="1"/>
        <v>0</v>
      </c>
      <c r="X24" s="33"/>
      <c r="Y24" s="33"/>
    </row>
    <row r="25" spans="1:25" s="19" customFormat="1" ht="22.5" customHeight="1">
      <c r="A25" s="32"/>
      <c r="B25" s="34" t="s">
        <v>23</v>
      </c>
      <c r="D25" s="31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4"/>
        <v>0</v>
      </c>
      <c r="V25" s="33"/>
      <c r="W25" s="5">
        <f t="shared" si="1"/>
        <v>0</v>
      </c>
      <c r="X25" s="33"/>
      <c r="Y25" s="33"/>
    </row>
    <row r="26" spans="1:25" s="19" customFormat="1" ht="22.5" customHeight="1">
      <c r="A26" s="32"/>
      <c r="B26" s="34" t="s">
        <v>96</v>
      </c>
      <c r="D26" s="31" t="s">
        <v>97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si="4"/>
        <v>0</v>
      </c>
      <c r="V26" s="33"/>
      <c r="W26" s="5"/>
      <c r="X26" s="33"/>
      <c r="Y26" s="33"/>
    </row>
    <row r="27" spans="1:25" ht="22.5" customHeight="1">
      <c r="A27" s="3"/>
      <c r="B27" s="38" t="s">
        <v>77</v>
      </c>
      <c r="C27" s="39"/>
      <c r="D27" s="40" t="s">
        <v>15</v>
      </c>
      <c r="E27" s="19"/>
      <c r="F27" s="15">
        <f aca="true" t="shared" si="5" ref="F27:P27">SUM(F28,F29,F30)</f>
        <v>0</v>
      </c>
      <c r="G27" s="15">
        <f t="shared" si="5"/>
        <v>0</v>
      </c>
      <c r="H27" s="15">
        <f t="shared" si="5"/>
        <v>0</v>
      </c>
      <c r="I27" s="15">
        <f t="shared" si="5"/>
        <v>324178.506</v>
      </c>
      <c r="J27" s="15">
        <f t="shared" si="5"/>
        <v>33424780.220999997</v>
      </c>
      <c r="K27" s="15">
        <f t="shared" si="5"/>
        <v>171648949.80000007</v>
      </c>
      <c r="L27" s="15">
        <f t="shared" si="5"/>
        <v>4319524.379</v>
      </c>
      <c r="M27" s="15">
        <f t="shared" si="5"/>
        <v>25550992.235000003</v>
      </c>
      <c r="N27" s="15">
        <f t="shared" si="5"/>
        <v>0</v>
      </c>
      <c r="O27" s="15">
        <f t="shared" si="5"/>
        <v>19803626.627</v>
      </c>
      <c r="P27" s="15">
        <f t="shared" si="5"/>
        <v>0</v>
      </c>
      <c r="Q27" s="15">
        <f>SUM(Q28,Q29,Q30)</f>
        <v>0</v>
      </c>
      <c r="R27" s="15">
        <f>SUM(R28,R29,R30)</f>
        <v>669591.367</v>
      </c>
      <c r="S27" s="15">
        <f>SUM(S28,S29,S30)</f>
        <v>0</v>
      </c>
      <c r="T27" s="15">
        <f>SUM(T28,T29,T30)</f>
        <v>0</v>
      </c>
      <c r="U27" s="88">
        <f>SUM(U28,U29,U30)</f>
        <v>255741643.13500008</v>
      </c>
      <c r="V27" s="2"/>
      <c r="W27" s="5">
        <f t="shared" si="1"/>
        <v>255741643.13500008</v>
      </c>
      <c r="X27" s="7"/>
      <c r="Y27" s="2"/>
    </row>
    <row r="28" spans="1:25" s="19" customFormat="1" ht="22.5" customHeight="1">
      <c r="A28" s="32"/>
      <c r="B28" s="34" t="s">
        <v>20</v>
      </c>
      <c r="D28" s="31" t="s">
        <v>42</v>
      </c>
      <c r="F28" s="13"/>
      <c r="G28" s="13"/>
      <c r="H28" s="13"/>
      <c r="I28" s="13"/>
      <c r="J28" s="13">
        <v>426995.185</v>
      </c>
      <c r="K28" s="13">
        <v>45862.704</v>
      </c>
      <c r="L28" s="13"/>
      <c r="M28" s="13">
        <v>679165.791</v>
      </c>
      <c r="N28" s="13"/>
      <c r="O28" s="13"/>
      <c r="P28" s="13"/>
      <c r="Q28" s="13"/>
      <c r="R28" s="13">
        <v>58141.89</v>
      </c>
      <c r="S28" s="13"/>
      <c r="T28" s="13"/>
      <c r="U28" s="13">
        <f>SUM(F28:T28)</f>
        <v>1210165.5699999998</v>
      </c>
      <c r="V28" s="33"/>
      <c r="W28" s="5">
        <f t="shared" si="1"/>
        <v>1210165.5699999998</v>
      </c>
      <c r="X28" s="33"/>
      <c r="Y28" s="33"/>
    </row>
    <row r="29" spans="1:25" s="19" customFormat="1" ht="22.5" customHeight="1">
      <c r="A29" s="32"/>
      <c r="B29" s="34" t="s">
        <v>39</v>
      </c>
      <c r="D29" s="31" t="s">
        <v>43</v>
      </c>
      <c r="F29" s="13"/>
      <c r="G29" s="13"/>
      <c r="H29" s="13"/>
      <c r="I29" s="13">
        <v>324178.506</v>
      </c>
      <c r="J29" s="13">
        <v>32997785.036</v>
      </c>
      <c r="K29" s="13">
        <v>171603087.09600008</v>
      </c>
      <c r="L29" s="13">
        <v>4319524.379</v>
      </c>
      <c r="M29" s="13">
        <v>24871826.444000002</v>
      </c>
      <c r="N29" s="13"/>
      <c r="O29" s="13">
        <v>19803626.627</v>
      </c>
      <c r="P29" s="13"/>
      <c r="Q29" s="13">
        <v>0</v>
      </c>
      <c r="R29" s="13">
        <v>611449.477</v>
      </c>
      <c r="S29" s="13"/>
      <c r="T29" s="13"/>
      <c r="U29" s="13">
        <f>SUM(F29:T29)</f>
        <v>254531477.5650001</v>
      </c>
      <c r="V29" s="33"/>
      <c r="W29" s="5">
        <f t="shared" si="1"/>
        <v>254531477.5650001</v>
      </c>
      <c r="X29" s="33"/>
      <c r="Y29" s="33"/>
    </row>
    <row r="30" spans="1:25" s="19" customFormat="1" ht="22.5" customHeight="1">
      <c r="A30" s="32"/>
      <c r="B30" s="34" t="s">
        <v>31</v>
      </c>
      <c r="D30" s="31" t="s">
        <v>101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33"/>
      <c r="W30" s="5">
        <f t="shared" si="1"/>
        <v>0</v>
      </c>
      <c r="X30" s="33"/>
      <c r="Y30" s="33"/>
    </row>
    <row r="31" spans="1:25" s="19" customFormat="1" ht="22.5" customHeight="1">
      <c r="A31" s="32"/>
      <c r="B31" s="38" t="s">
        <v>78</v>
      </c>
      <c r="C31" s="39"/>
      <c r="D31" s="40" t="s">
        <v>41</v>
      </c>
      <c r="F31" s="15">
        <v>305.83</v>
      </c>
      <c r="G31" s="15">
        <v>3083.107</v>
      </c>
      <c r="H31" s="15"/>
      <c r="I31" s="15">
        <v>112925.443</v>
      </c>
      <c r="J31" s="15">
        <v>11571873.108999997</v>
      </c>
      <c r="K31" s="15">
        <v>52339406.492</v>
      </c>
      <c r="L31" s="15">
        <v>1423418.111</v>
      </c>
      <c r="M31" s="15">
        <v>8252744.665000001</v>
      </c>
      <c r="N31" s="15">
        <v>5383.772</v>
      </c>
      <c r="O31" s="15">
        <v>14527006.474000001</v>
      </c>
      <c r="P31" s="15">
        <v>272807.164</v>
      </c>
      <c r="Q31" s="15"/>
      <c r="R31" s="15">
        <v>746222.1029999999</v>
      </c>
      <c r="S31" s="15"/>
      <c r="T31" s="15"/>
      <c r="U31" s="15">
        <f>SUM(F31:T31)</f>
        <v>89255176.27000001</v>
      </c>
      <c r="V31" s="33"/>
      <c r="W31" s="5">
        <f t="shared" si="1"/>
        <v>89255176.27000001</v>
      </c>
      <c r="X31" s="33"/>
      <c r="Y31" s="33"/>
    </row>
    <row r="32" spans="6:25" ht="25.5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</row>
    <row r="33" spans="6:25" ht="18" customHeight="1" hidden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>+S9-S15</f>
        <v>0</v>
      </c>
      <c r="T33" s="11">
        <f>+T9-T15</f>
        <v>0</v>
      </c>
      <c r="U33" s="4">
        <f>+U9-U15</f>
        <v>332932.32799988985</v>
      </c>
      <c r="V33" s="4">
        <f>+V9-V15</f>
        <v>0</v>
      </c>
      <c r="W33" s="4" t="e">
        <f>+W9-W15</f>
        <v>#REF!</v>
      </c>
      <c r="X33" s="7"/>
      <c r="Y33" s="2"/>
    </row>
    <row r="34" spans="6:25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</row>
    <row r="35" spans="6:25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</row>
    <row r="36" spans="6:25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</row>
    <row r="37" spans="6:25" ht="18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2"/>
      <c r="W37" s="2"/>
      <c r="X37" s="7"/>
      <c r="Y37" s="2"/>
    </row>
    <row r="38" spans="6:25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</row>
    <row r="39" spans="6:25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</row>
    <row r="40" spans="6:25" ht="18" customHeight="1">
      <c r="F40" s="7"/>
      <c r="G40" s="7"/>
      <c r="H40" s="7"/>
      <c r="I40" s="7"/>
      <c r="J40" s="7"/>
      <c r="K40" s="7"/>
      <c r="L40" s="46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</row>
    <row r="41" spans="6:25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</row>
    <row r="42" spans="6:25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</row>
    <row r="43" spans="6:25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</row>
    <row r="44" spans="6:25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</row>
    <row r="45" spans="6:25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</row>
    <row r="46" spans="6:25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</row>
    <row r="47" spans="6:25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</row>
    <row r="48" spans="6:25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</row>
    <row r="49" spans="6:25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</row>
    <row r="50" spans="6:25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</row>
    <row r="51" spans="6:25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</row>
    <row r="52" spans="6:25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</row>
    <row r="53" spans="6:25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</row>
    <row r="54" spans="6:25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</row>
    <row r="55" spans="6:25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</row>
    <row r="56" spans="6:25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</row>
    <row r="57" spans="6:25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</row>
    <row r="58" spans="6:25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</row>
    <row r="59" spans="6:25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</row>
    <row r="60" spans="6:25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</row>
    <row r="61" spans="6:25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</row>
    <row r="62" spans="22:25" ht="18" customHeight="1">
      <c r="V62" s="2"/>
      <c r="W62" s="2"/>
      <c r="X62" s="7"/>
      <c r="Y62" s="2"/>
    </row>
    <row r="63" spans="22:25" ht="18" customHeight="1">
      <c r="V63" s="2"/>
      <c r="W63" s="2"/>
      <c r="X63" s="7"/>
      <c r="Y63" s="2"/>
    </row>
    <row r="64" spans="22:25" ht="18" customHeight="1">
      <c r="V64" s="2"/>
      <c r="W64" s="2"/>
      <c r="X64" s="7"/>
      <c r="Y64" s="2"/>
    </row>
    <row r="65" spans="22:25" ht="18" customHeight="1">
      <c r="V65" s="2"/>
      <c r="W65" s="2"/>
      <c r="X65" s="7"/>
      <c r="Y65" s="2"/>
    </row>
    <row r="66" spans="22:25" ht="18" customHeight="1">
      <c r="V66" s="2"/>
      <c r="W66" s="2"/>
      <c r="X66" s="7"/>
      <c r="Y66" s="2"/>
    </row>
    <row r="67" spans="22:25" ht="18" customHeight="1">
      <c r="V67" s="2"/>
      <c r="W67" s="2"/>
      <c r="X67" s="7"/>
      <c r="Y67" s="2"/>
    </row>
    <row r="68" spans="22:25" ht="18" customHeight="1">
      <c r="V68" s="2"/>
      <c r="W68" s="2"/>
      <c r="X68" s="7"/>
      <c r="Y68" s="2"/>
    </row>
    <row r="69" spans="22:25" ht="18" customHeight="1">
      <c r="V69" s="2"/>
      <c r="W69" s="2"/>
      <c r="X69" s="7"/>
      <c r="Y69" s="2"/>
    </row>
    <row r="70" spans="22:25" ht="18" customHeight="1">
      <c r="V70" s="2"/>
      <c r="W70" s="2"/>
      <c r="X70" s="7"/>
      <c r="Y70" s="2"/>
    </row>
    <row r="71" spans="22:25" ht="18" customHeight="1">
      <c r="V71" s="2"/>
      <c r="W71" s="2"/>
      <c r="X71" s="7"/>
      <c r="Y71" s="2"/>
    </row>
    <row r="72" spans="22:25" ht="18" customHeight="1">
      <c r="V72" s="2"/>
      <c r="W72" s="2"/>
      <c r="X72" s="7"/>
      <c r="Y72" s="2"/>
    </row>
    <row r="73" spans="22:25" ht="18" customHeight="1">
      <c r="V73" s="2"/>
      <c r="W73" s="2"/>
      <c r="X73" s="7"/>
      <c r="Y73" s="2"/>
    </row>
    <row r="74" spans="22:25" ht="18" customHeight="1">
      <c r="V74" s="2"/>
      <c r="W74" s="2"/>
      <c r="X74" s="7"/>
      <c r="Y74" s="2"/>
    </row>
    <row r="75" spans="22:25" ht="18" customHeight="1">
      <c r="V75" s="2"/>
      <c r="W75" s="2"/>
      <c r="X75" s="7"/>
      <c r="Y75" s="2"/>
    </row>
    <row r="76" spans="22:25" ht="18" customHeight="1">
      <c r="V76" s="2"/>
      <c r="W76" s="2"/>
      <c r="X76" s="7"/>
      <c r="Y76" s="2"/>
    </row>
    <row r="77" spans="22:25" ht="18" customHeight="1">
      <c r="V77" s="2"/>
      <c r="W77" s="2"/>
      <c r="X77" s="7"/>
      <c r="Y77" s="2"/>
    </row>
    <row r="78" spans="22:25" ht="18" customHeight="1">
      <c r="V78" s="2"/>
      <c r="W78" s="2"/>
      <c r="X78" s="7"/>
      <c r="Y78" s="2"/>
    </row>
    <row r="79" spans="22:25" ht="18" customHeight="1">
      <c r="V79" s="2"/>
      <c r="W79" s="2"/>
      <c r="X79" s="7"/>
      <c r="Y79" s="2"/>
    </row>
    <row r="80" spans="22:25" ht="18" customHeight="1">
      <c r="V80" s="2"/>
      <c r="W80" s="2"/>
      <c r="X80" s="7"/>
      <c r="Y80" s="2"/>
    </row>
    <row r="81" spans="22:25" ht="18" customHeight="1">
      <c r="V81" s="2"/>
      <c r="W81" s="2"/>
      <c r="X81" s="7"/>
      <c r="Y81" s="2"/>
    </row>
    <row r="82" spans="22:25" ht="18" customHeight="1">
      <c r="V82" s="2"/>
      <c r="W82" s="2"/>
      <c r="X82" s="7"/>
      <c r="Y82" s="2"/>
    </row>
    <row r="83" spans="22:25" ht="18" customHeight="1">
      <c r="V83" s="2"/>
      <c r="W83" s="2"/>
      <c r="X83" s="7"/>
      <c r="Y83" s="2"/>
    </row>
    <row r="84" spans="22:25" ht="18" customHeight="1">
      <c r="V84" s="2"/>
      <c r="W84" s="2"/>
      <c r="X84" s="7"/>
      <c r="Y84" s="2"/>
    </row>
    <row r="85" spans="22:25" ht="18" customHeight="1">
      <c r="V85" s="2"/>
      <c r="W85" s="2"/>
      <c r="X85" s="7"/>
      <c r="Y85" s="2"/>
    </row>
    <row r="86" spans="22:25" ht="18" customHeight="1">
      <c r="V86" s="2"/>
      <c r="W86" s="2"/>
      <c r="X86" s="7"/>
      <c r="Y86" s="2"/>
    </row>
    <row r="87" spans="22:25" ht="18" customHeight="1">
      <c r="V87" s="2"/>
      <c r="W87" s="2"/>
      <c r="X87" s="7"/>
      <c r="Y87" s="2"/>
    </row>
    <row r="88" spans="22:25" ht="18" customHeight="1">
      <c r="V88" s="2"/>
      <c r="W88" s="2"/>
      <c r="X88" s="7"/>
      <c r="Y88" s="2"/>
    </row>
    <row r="89" spans="22:25" ht="18" customHeight="1">
      <c r="V89" s="2"/>
      <c r="W89" s="2"/>
      <c r="X89" s="7"/>
      <c r="Y89" s="2"/>
    </row>
    <row r="90" spans="22:25" ht="18" customHeight="1">
      <c r="V90" s="2"/>
      <c r="W90" s="2"/>
      <c r="X90" s="7"/>
      <c r="Y90" s="2"/>
    </row>
    <row r="91" spans="22:25" ht="18" customHeight="1">
      <c r="V91" s="2"/>
      <c r="W91" s="2"/>
      <c r="X91" s="7"/>
      <c r="Y91" s="2"/>
    </row>
    <row r="92" spans="22:25" ht="18" customHeight="1">
      <c r="V92" s="2"/>
      <c r="W92" s="2"/>
      <c r="X92" s="7"/>
      <c r="Y92" s="2"/>
    </row>
    <row r="93" spans="22:25" ht="18" customHeight="1">
      <c r="V93" s="2"/>
      <c r="W93" s="2"/>
      <c r="X93" s="7"/>
      <c r="Y93" s="2"/>
    </row>
  </sheetData>
  <sheetProtection/>
  <mergeCells count="2">
    <mergeCell ref="K3:O3"/>
    <mergeCell ref="K2:P2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scale="40" r:id="rId2"/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P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32" sqref="P3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40.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42" t="s">
        <v>107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92" t="s">
        <v>102</v>
      </c>
      <c r="L3" s="92"/>
      <c r="M3" s="92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6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T6" s="82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3549859351</v>
      </c>
      <c r="G9" s="55">
        <f t="shared" si="0"/>
        <v>1473567758</v>
      </c>
      <c r="H9" s="55">
        <f t="shared" si="0"/>
        <v>4139425162</v>
      </c>
      <c r="I9" s="55">
        <f>SUM(I11,I12,I13,I14,I19,I20,I21,I22,I23,I24,I10)</f>
        <v>7299793879</v>
      </c>
      <c r="J9" s="55">
        <f t="shared" si="0"/>
        <v>58810767705</v>
      </c>
      <c r="K9" s="55">
        <f t="shared" si="0"/>
        <v>265769781160</v>
      </c>
      <c r="L9" s="55">
        <f t="shared" si="0"/>
        <v>17823463907</v>
      </c>
      <c r="M9" s="55">
        <f t="shared" si="0"/>
        <v>14174076686</v>
      </c>
      <c r="N9" s="55">
        <f t="shared" si="0"/>
        <v>1037396380</v>
      </c>
      <c r="O9" s="55">
        <f t="shared" si="0"/>
        <v>38696897879</v>
      </c>
      <c r="P9" s="55">
        <f t="shared" si="0"/>
        <v>10142990190</v>
      </c>
      <c r="Q9" s="55">
        <f>SUM(Q11,Q12,Q13,Q14,Q19,Q20,Q21,Q22,Q23,Q24,Q10)</f>
        <v>393275321898</v>
      </c>
      <c r="R9" s="55">
        <f t="shared" si="0"/>
        <v>7230349734</v>
      </c>
      <c r="S9" s="55">
        <f>SUM(S11,S12,S13,S14,S19,S20,S21,S22,S23,S24,S10)</f>
        <v>895224000</v>
      </c>
      <c r="T9" s="55">
        <f t="shared" si="0"/>
        <v>5230830000</v>
      </c>
      <c r="U9" s="55">
        <f>SUM(U11,U12,U13,U14,U19,U20,U21,U22,U24,U10,U23)</f>
        <v>829549745689</v>
      </c>
      <c r="V9" s="56"/>
      <c r="W9" s="79">
        <f>SUM(W11,W10,W12,W13,W14,W19,W20,W21,W22,W24,W23)</f>
        <v>823423691689</v>
      </c>
      <c r="X9" s="57"/>
      <c r="Y9" s="57">
        <f>+U9-T9-S9</f>
        <v>823423691689</v>
      </c>
      <c r="Z9" s="57">
        <f>+Y9-823423691689</f>
        <v>0</v>
      </c>
      <c r="AA9" s="57"/>
      <c r="AB9" s="57"/>
      <c r="AC9" s="57"/>
      <c r="AD9" s="57"/>
      <c r="AE9" s="57"/>
      <c r="AF9" s="57"/>
      <c r="AG9" s="57"/>
      <c r="AH9" s="57"/>
    </row>
    <row r="10" spans="1:34" s="19" customFormat="1" ht="22.5" customHeight="1">
      <c r="A10" s="32"/>
      <c r="B10" s="30" t="s">
        <v>37</v>
      </c>
      <c r="D10" s="31" t="s">
        <v>14</v>
      </c>
      <c r="F10" s="13">
        <v>2355333</v>
      </c>
      <c r="G10" s="13">
        <v>1153080</v>
      </c>
      <c r="H10" s="13">
        <v>28268801</v>
      </c>
      <c r="I10" s="13">
        <v>57845184</v>
      </c>
      <c r="J10" s="13">
        <v>55029285</v>
      </c>
      <c r="K10" s="13">
        <v>263594186</v>
      </c>
      <c r="L10" s="13">
        <v>19817514</v>
      </c>
      <c r="M10" s="13">
        <v>13323066</v>
      </c>
      <c r="N10" s="13">
        <v>17200478</v>
      </c>
      <c r="O10" s="13">
        <v>35701265</v>
      </c>
      <c r="P10" s="13">
        <v>28431295</v>
      </c>
      <c r="Q10" s="13">
        <v>8687278</v>
      </c>
      <c r="R10" s="13">
        <v>52970146</v>
      </c>
      <c r="S10" s="13"/>
      <c r="T10" s="13">
        <v>5708000</v>
      </c>
      <c r="U10" s="13">
        <f>SUM(F10:T10)</f>
        <v>590084911</v>
      </c>
      <c r="V10" s="33"/>
      <c r="W10" s="5">
        <f>+U10-T10-S10</f>
        <v>584376911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738147</v>
      </c>
      <c r="G11" s="13">
        <v>340650</v>
      </c>
      <c r="H11" s="13">
        <v>3444817</v>
      </c>
      <c r="I11" s="13">
        <v>10118218</v>
      </c>
      <c r="J11" s="13">
        <v>5731415</v>
      </c>
      <c r="K11" s="13">
        <v>54713797</v>
      </c>
      <c r="L11" s="13">
        <v>3471261</v>
      </c>
      <c r="M11" s="13">
        <v>2765089</v>
      </c>
      <c r="N11" s="13">
        <v>945480</v>
      </c>
      <c r="O11" s="13">
        <v>1473870</v>
      </c>
      <c r="P11" s="13">
        <v>7622900</v>
      </c>
      <c r="Q11" s="13"/>
      <c r="R11" s="13">
        <v>2658528</v>
      </c>
      <c r="S11" s="13">
        <v>1060000</v>
      </c>
      <c r="T11" s="13"/>
      <c r="U11" s="13">
        <f>SUM(F11:T11)</f>
        <v>95084172</v>
      </c>
      <c r="V11" s="33"/>
      <c r="W11" s="78">
        <f>+U11-T11-S11</f>
        <v>94024172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30000</v>
      </c>
      <c r="J12" s="13">
        <v>1285597194</v>
      </c>
      <c r="K12" s="13">
        <v>3795598498</v>
      </c>
      <c r="L12" s="13">
        <v>0</v>
      </c>
      <c r="M12" s="13"/>
      <c r="N12" s="13"/>
      <c r="O12" s="13"/>
      <c r="P12" s="13"/>
      <c r="Q12" s="13">
        <v>21649348097</v>
      </c>
      <c r="R12" s="13">
        <v>17773607</v>
      </c>
      <c r="S12" s="13">
        <v>19445000</v>
      </c>
      <c r="T12" s="13"/>
      <c r="U12" s="13">
        <f>SUM(F12:T12)</f>
        <v>26767792396</v>
      </c>
      <c r="V12" s="33"/>
      <c r="W12" s="78">
        <f>+U12-T12-S12</f>
        <v>26748347396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94708913</v>
      </c>
      <c r="G13" s="13">
        <v>41437270</v>
      </c>
      <c r="H13" s="13">
        <v>183623763</v>
      </c>
      <c r="I13" s="13">
        <v>180284100</v>
      </c>
      <c r="J13" s="13">
        <v>644660143</v>
      </c>
      <c r="K13" s="13">
        <v>3780123494</v>
      </c>
      <c r="L13" s="13">
        <v>259980138</v>
      </c>
      <c r="M13" s="13">
        <v>158396261</v>
      </c>
      <c r="N13" s="13">
        <v>79387182</v>
      </c>
      <c r="O13" s="13">
        <v>210792684</v>
      </c>
      <c r="P13" s="13">
        <v>283786736</v>
      </c>
      <c r="Q13" s="13">
        <v>19400114630</v>
      </c>
      <c r="R13" s="13">
        <v>279633526</v>
      </c>
      <c r="S13" s="13">
        <v>24003000</v>
      </c>
      <c r="T13" s="13">
        <v>64725000</v>
      </c>
      <c r="U13" s="13">
        <f>SUM(F13:T13)</f>
        <v>25685656840</v>
      </c>
      <c r="V13" s="33"/>
      <c r="W13" s="78">
        <f aca="true" t="shared" si="1" ref="W13:W49">+U13-T13-S13</f>
        <v>25596928840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2" ref="F14:R14">SUM(F15,F18)</f>
        <v>2909542000</v>
      </c>
      <c r="G14" s="13">
        <f t="shared" si="2"/>
        <v>1281357000</v>
      </c>
      <c r="H14" s="13">
        <f t="shared" si="2"/>
        <v>3627579000</v>
      </c>
      <c r="I14" s="13">
        <f t="shared" si="2"/>
        <v>4678235000</v>
      </c>
      <c r="J14" s="13">
        <f t="shared" si="2"/>
        <v>30196462592</v>
      </c>
      <c r="K14" s="13">
        <f>SUM(K15,K18)</f>
        <v>226166333123</v>
      </c>
      <c r="L14" s="13">
        <f t="shared" si="2"/>
        <v>12712201471</v>
      </c>
      <c r="M14" s="13">
        <f t="shared" si="2"/>
        <v>9949929439</v>
      </c>
      <c r="N14" s="13">
        <f t="shared" si="2"/>
        <v>830095000</v>
      </c>
      <c r="O14" s="13">
        <f>SUM(O15,O18)</f>
        <v>30813966375</v>
      </c>
      <c r="P14" s="13">
        <f>SUM(P15,P18)</f>
        <v>7970938588</v>
      </c>
      <c r="Q14" s="13">
        <f>SUM(Q15,Q18)</f>
        <v>133919529000</v>
      </c>
      <c r="R14" s="13">
        <f t="shared" si="2"/>
        <v>5583201000</v>
      </c>
      <c r="S14" s="13">
        <f>SUM(S15,S18)</f>
        <v>695000000</v>
      </c>
      <c r="T14" s="13">
        <f>SUM(T15,T18)</f>
        <v>5149019000</v>
      </c>
      <c r="U14" s="13">
        <f>SUM(U15,U18)</f>
        <v>476483388588</v>
      </c>
      <c r="V14" s="33"/>
      <c r="W14" s="5">
        <f>+U14-T14-S14</f>
        <v>470639369588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3" ref="F15:R15">SUM(F16:F17)</f>
        <v>2909542000</v>
      </c>
      <c r="G15" s="13">
        <f t="shared" si="3"/>
        <v>1281357000</v>
      </c>
      <c r="H15" s="13">
        <f t="shared" si="3"/>
        <v>3627579000</v>
      </c>
      <c r="I15" s="13">
        <f t="shared" si="3"/>
        <v>4678235000</v>
      </c>
      <c r="J15" s="13">
        <f t="shared" si="3"/>
        <v>30196462592</v>
      </c>
      <c r="K15" s="13">
        <f>SUM(K16:K17)</f>
        <v>226166333123</v>
      </c>
      <c r="L15" s="13">
        <f t="shared" si="3"/>
        <v>12712201471</v>
      </c>
      <c r="M15" s="13">
        <f t="shared" si="3"/>
        <v>9949929439</v>
      </c>
      <c r="N15" s="13">
        <f t="shared" si="3"/>
        <v>830095000</v>
      </c>
      <c r="O15" s="13">
        <f t="shared" si="3"/>
        <v>30813966375</v>
      </c>
      <c r="P15" s="13">
        <f>SUM(P16:P17)</f>
        <v>7599112000</v>
      </c>
      <c r="Q15" s="13">
        <f>SUM(Q16:Q17)</f>
        <v>133919529000</v>
      </c>
      <c r="R15" s="13">
        <f t="shared" si="3"/>
        <v>5583201000</v>
      </c>
      <c r="S15" s="13">
        <f>SUM(S16:S17)</f>
        <v>695000000</v>
      </c>
      <c r="T15" s="13">
        <f>SUM(T16:T17)</f>
        <v>5149019000</v>
      </c>
      <c r="U15" s="13">
        <f>SUM(U16:U17)</f>
        <v>476111562000</v>
      </c>
      <c r="V15" s="33"/>
      <c r="W15" s="5">
        <f t="shared" si="1"/>
        <v>470267543000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2883487000</v>
      </c>
      <c r="G16" s="13">
        <v>1206334000</v>
      </c>
      <c r="H16" s="13">
        <v>3601000000</v>
      </c>
      <c r="I16" s="13">
        <v>3830000000</v>
      </c>
      <c r="J16" s="13">
        <v>6355000000</v>
      </c>
      <c r="K16" s="13">
        <v>41432079000</v>
      </c>
      <c r="L16" s="13">
        <v>2717706000</v>
      </c>
      <c r="M16" s="13">
        <v>2300000000</v>
      </c>
      <c r="N16" s="13">
        <v>830095000</v>
      </c>
      <c r="O16" s="13">
        <v>3010000000</v>
      </c>
      <c r="P16" s="13">
        <v>5777213000</v>
      </c>
      <c r="Q16" s="13">
        <v>4862529000</v>
      </c>
      <c r="R16" s="13">
        <v>5353000000</v>
      </c>
      <c r="S16" s="13">
        <v>674000000</v>
      </c>
      <c r="T16" s="13">
        <v>3457000000</v>
      </c>
      <c r="U16" s="13">
        <f>SUM(F16:T16)</f>
        <v>88289443000</v>
      </c>
      <c r="V16" s="33"/>
      <c r="W16" s="78">
        <f t="shared" si="1"/>
        <v>84158443000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26055000</v>
      </c>
      <c r="G17" s="13">
        <v>75023000</v>
      </c>
      <c r="H17" s="13">
        <v>26579000</v>
      </c>
      <c r="I17" s="13">
        <v>848235000</v>
      </c>
      <c r="J17" s="13">
        <v>23841462592</v>
      </c>
      <c r="K17" s="13">
        <v>184734254123</v>
      </c>
      <c r="L17" s="13">
        <v>9994495471</v>
      </c>
      <c r="M17" s="13">
        <v>7649929439</v>
      </c>
      <c r="N17" s="13">
        <v>0</v>
      </c>
      <c r="O17" s="13">
        <v>27803966375</v>
      </c>
      <c r="P17" s="13">
        <v>1821899000</v>
      </c>
      <c r="Q17" s="13">
        <v>129057000000</v>
      </c>
      <c r="R17" s="13">
        <v>230201000</v>
      </c>
      <c r="S17" s="13">
        <v>21000000</v>
      </c>
      <c r="T17" s="13">
        <v>1692019000</v>
      </c>
      <c r="U17" s="13">
        <f aca="true" t="shared" si="4" ref="U17:U24">SUM(F17:T17)</f>
        <v>387822119000</v>
      </c>
      <c r="V17" s="33"/>
      <c r="W17" s="78">
        <f>+U17-T17-S17</f>
        <v>386109100000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371826588</v>
      </c>
      <c r="Q18" s="13"/>
      <c r="R18" s="13"/>
      <c r="S18" s="13">
        <v>0</v>
      </c>
      <c r="T18" s="13"/>
      <c r="U18" s="13">
        <f t="shared" si="4"/>
        <v>371826588</v>
      </c>
      <c r="V18" s="33"/>
      <c r="W18" s="78">
        <f t="shared" si="1"/>
        <v>371826588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0</v>
      </c>
      <c r="T19" s="13">
        <v>11378000</v>
      </c>
      <c r="U19" s="13">
        <f t="shared" si="4"/>
        <v>11378000</v>
      </c>
      <c r="V19" s="33"/>
      <c r="W19" s="5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0</v>
      </c>
      <c r="T20" s="13"/>
      <c r="U20" s="13">
        <f t="shared" si="4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249588720</v>
      </c>
      <c r="G21" s="13">
        <v>82111792</v>
      </c>
      <c r="H21" s="13">
        <v>250366515</v>
      </c>
      <c r="I21" s="13">
        <v>254974860</v>
      </c>
      <c r="J21" s="13">
        <v>394489174</v>
      </c>
      <c r="K21" s="13">
        <v>4980224083</v>
      </c>
      <c r="L21" s="13">
        <v>217622912</v>
      </c>
      <c r="M21" s="13">
        <v>511256728</v>
      </c>
      <c r="N21" s="13">
        <v>97786792</v>
      </c>
      <c r="O21" s="13">
        <v>52930711</v>
      </c>
      <c r="P21" s="13">
        <v>532069123</v>
      </c>
      <c r="Q21" s="13">
        <v>109312544</v>
      </c>
      <c r="R21" s="13">
        <v>379872117</v>
      </c>
      <c r="S21" s="13">
        <v>25427000</v>
      </c>
      <c r="T21" s="13"/>
      <c r="U21" s="13">
        <f t="shared" si="4"/>
        <v>8138033071</v>
      </c>
      <c r="V21" s="33"/>
      <c r="W21" s="78">
        <f t="shared" si="1"/>
        <v>8112606071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0</v>
      </c>
      <c r="J22" s="13"/>
      <c r="K22" s="13"/>
      <c r="L22" s="13"/>
      <c r="M22" s="13"/>
      <c r="N22" s="13">
        <v>0</v>
      </c>
      <c r="O22" s="13"/>
      <c r="P22" s="13"/>
      <c r="Q22" s="13">
        <v>152926577715</v>
      </c>
      <c r="R22" s="13"/>
      <c r="S22" s="13"/>
      <c r="T22" s="13"/>
      <c r="U22" s="13">
        <f t="shared" si="4"/>
        <v>152926577715</v>
      </c>
      <c r="V22" s="33"/>
      <c r="W22" s="78">
        <f>+U22-T22-S22</f>
        <v>152926577715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292926238</v>
      </c>
      <c r="G24" s="13">
        <v>67167966</v>
      </c>
      <c r="H24" s="13">
        <v>46142266</v>
      </c>
      <c r="I24" s="13">
        <v>2118306517</v>
      </c>
      <c r="J24" s="13">
        <v>26228797902</v>
      </c>
      <c r="K24" s="13">
        <v>26729193979</v>
      </c>
      <c r="L24" s="13">
        <v>4610370611</v>
      </c>
      <c r="M24" s="13">
        <v>3538406103</v>
      </c>
      <c r="N24" s="13">
        <v>11981448</v>
      </c>
      <c r="O24" s="13">
        <v>7582032974</v>
      </c>
      <c r="P24" s="13">
        <v>1320141548</v>
      </c>
      <c r="Q24" s="13">
        <v>65261752634</v>
      </c>
      <c r="R24" s="13">
        <v>914240810</v>
      </c>
      <c r="S24" s="13">
        <v>130289000</v>
      </c>
      <c r="T24" s="13"/>
      <c r="U24" s="13">
        <f t="shared" si="4"/>
        <v>138851749996</v>
      </c>
      <c r="V24" s="33"/>
      <c r="W24" s="78">
        <f t="shared" si="1"/>
        <v>138721460996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58" customFormat="1" ht="24.75" customHeight="1">
      <c r="A25" s="50"/>
      <c r="B25" s="59"/>
      <c r="C25" s="52"/>
      <c r="D25" s="53" t="s">
        <v>6</v>
      </c>
      <c r="E25" s="54"/>
      <c r="F25" s="80">
        <f>SUM(F26,F27,F28,F29,F30,F31,F32,F41,F42,F46,F47,F48,F49)</f>
        <v>2886064537</v>
      </c>
      <c r="G25" s="80">
        <f aca="true" t="shared" si="5" ref="G25:T25">SUM(G26,G27,G28,G29,G30,G31,G32,G41,G42,G46,G47,G48,G49)</f>
        <v>1340834593</v>
      </c>
      <c r="H25" s="80">
        <f t="shared" si="5"/>
        <v>3669352126</v>
      </c>
      <c r="I25" s="80">
        <f t="shared" si="5"/>
        <v>7763275084</v>
      </c>
      <c r="J25" s="80">
        <f t="shared" si="5"/>
        <v>54396407793</v>
      </c>
      <c r="K25" s="80">
        <f t="shared" si="5"/>
        <v>440574795491</v>
      </c>
      <c r="L25" s="80">
        <f t="shared" si="5"/>
        <v>31055828340</v>
      </c>
      <c r="M25" s="80">
        <f t="shared" si="5"/>
        <v>13949824844</v>
      </c>
      <c r="N25" s="80">
        <f t="shared" si="5"/>
        <v>2048511755</v>
      </c>
      <c r="O25" s="80">
        <f t="shared" si="5"/>
        <v>40955036616</v>
      </c>
      <c r="P25" s="80">
        <f t="shared" si="5"/>
        <v>9420762269</v>
      </c>
      <c r="Q25" s="80">
        <f t="shared" si="5"/>
        <v>364200999681</v>
      </c>
      <c r="R25" s="80">
        <f t="shared" si="5"/>
        <v>7590242083</v>
      </c>
      <c r="S25" s="55">
        <f t="shared" si="5"/>
        <v>883610000</v>
      </c>
      <c r="T25" s="55">
        <f t="shared" si="5"/>
        <v>5324143000</v>
      </c>
      <c r="U25" s="55">
        <f>SUM(U26,U27,U28,U29,U30,U31,U32,U41,U42,U46,U47,U48,U49)</f>
        <v>986059688212</v>
      </c>
      <c r="V25" s="57"/>
      <c r="W25" s="79">
        <f>SUM(W26,W27,W28,W29,W30,W31,W32,W41,W42,W46,W47,W48,W49)</f>
        <v>979851935212</v>
      </c>
      <c r="X25" s="57"/>
      <c r="Y25" s="57">
        <f>+U25-T25-S25</f>
        <v>979851935212</v>
      </c>
      <c r="Z25" s="57">
        <f>+Y25-979851935212</f>
        <v>0</v>
      </c>
      <c r="AA25" s="57"/>
      <c r="AB25" s="57"/>
      <c r="AC25" s="57"/>
      <c r="AD25" s="57"/>
      <c r="AE25" s="57"/>
      <c r="AF25" s="57"/>
      <c r="AG25" s="57"/>
      <c r="AH25" s="57"/>
    </row>
    <row r="26" spans="1:34" s="19" customFormat="1" ht="22.5" customHeight="1">
      <c r="A26" s="32"/>
      <c r="B26" s="30" t="s">
        <v>7</v>
      </c>
      <c r="D26" s="31" t="s">
        <v>8</v>
      </c>
      <c r="F26" s="13">
        <v>2541240642</v>
      </c>
      <c r="G26" s="13">
        <v>1132914601</v>
      </c>
      <c r="H26" s="13">
        <v>3215507776</v>
      </c>
      <c r="I26" s="13">
        <v>4320779827</v>
      </c>
      <c r="J26" s="13">
        <v>6446970115</v>
      </c>
      <c r="K26" s="13">
        <v>43251159026</v>
      </c>
      <c r="L26" s="13">
        <v>3215786216</v>
      </c>
      <c r="M26" s="13">
        <v>2419844767</v>
      </c>
      <c r="N26" s="13">
        <v>1885331231</v>
      </c>
      <c r="O26" s="13">
        <v>2516660186</v>
      </c>
      <c r="P26" s="13">
        <v>6313448773</v>
      </c>
      <c r="Q26" s="13">
        <v>4868383653</v>
      </c>
      <c r="R26" s="13">
        <v>5612713997</v>
      </c>
      <c r="S26" s="13">
        <v>664764000</v>
      </c>
      <c r="T26" s="13">
        <v>3606358000</v>
      </c>
      <c r="U26" s="13">
        <f aca="true" t="shared" si="6" ref="U26:U31">SUM(F26:T26)</f>
        <v>92011862810</v>
      </c>
      <c r="V26" s="33"/>
      <c r="W26" s="78">
        <f t="shared" si="1"/>
        <v>87740740810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82211274</v>
      </c>
      <c r="G27" s="13">
        <v>63052635</v>
      </c>
      <c r="H27" s="13">
        <v>115785925</v>
      </c>
      <c r="I27" s="13">
        <v>195806880</v>
      </c>
      <c r="J27" s="13">
        <v>405098584</v>
      </c>
      <c r="K27" s="13">
        <v>2768826930</v>
      </c>
      <c r="L27" s="13">
        <v>173521010</v>
      </c>
      <c r="M27" s="13">
        <v>85124029</v>
      </c>
      <c r="N27" s="13">
        <v>62909771</v>
      </c>
      <c r="O27" s="13">
        <v>378780623</v>
      </c>
      <c r="P27" s="13">
        <v>1495947162</v>
      </c>
      <c r="Q27" s="13">
        <v>409534035</v>
      </c>
      <c r="R27" s="13">
        <v>427421883</v>
      </c>
      <c r="S27" s="13">
        <v>42412000</v>
      </c>
      <c r="T27" s="13">
        <v>619398000</v>
      </c>
      <c r="U27" s="13">
        <f t="shared" si="6"/>
        <v>7325830741</v>
      </c>
      <c r="V27" s="33"/>
      <c r="W27" s="78">
        <f t="shared" si="1"/>
        <v>6664020741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125227695</v>
      </c>
      <c r="G28" s="13">
        <v>40819129</v>
      </c>
      <c r="H28" s="13">
        <v>247061287</v>
      </c>
      <c r="I28" s="13">
        <v>121204634</v>
      </c>
      <c r="J28" s="13">
        <v>159663569</v>
      </c>
      <c r="K28" s="13">
        <v>1587956261</v>
      </c>
      <c r="L28" s="13">
        <v>20508741</v>
      </c>
      <c r="M28" s="13">
        <v>91819651</v>
      </c>
      <c r="N28" s="13">
        <v>29374818</v>
      </c>
      <c r="O28" s="13">
        <v>47622509</v>
      </c>
      <c r="P28" s="13">
        <v>368769270</v>
      </c>
      <c r="Q28" s="13">
        <v>18296666</v>
      </c>
      <c r="R28" s="13">
        <v>46250124</v>
      </c>
      <c r="S28" s="13"/>
      <c r="T28" s="13"/>
      <c r="U28" s="13">
        <f t="shared" si="6"/>
        <v>2904574354</v>
      </c>
      <c r="V28" s="33"/>
      <c r="W28" s="78">
        <f t="shared" si="1"/>
        <v>2904574354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75129960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198208230</v>
      </c>
      <c r="R29" s="13">
        <v>144558000</v>
      </c>
      <c r="S29" s="13"/>
      <c r="T29" s="13"/>
      <c r="U29" s="13">
        <f t="shared" si="6"/>
        <v>417896190</v>
      </c>
      <c r="V29" s="33"/>
      <c r="W29" s="78">
        <f t="shared" si="1"/>
        <v>417896190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24358000</v>
      </c>
      <c r="T30" s="13">
        <v>37664000</v>
      </c>
      <c r="U30" s="13">
        <f t="shared" si="6"/>
        <v>62022000</v>
      </c>
      <c r="V30" s="33"/>
      <c r="W30" s="5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/>
      <c r="J31" s="13">
        <v>2026370401</v>
      </c>
      <c r="K31" s="13">
        <v>257002806</v>
      </c>
      <c r="L31" s="13"/>
      <c r="M31" s="13"/>
      <c r="N31" s="13"/>
      <c r="O31" s="13">
        <v>37612136</v>
      </c>
      <c r="P31" s="13"/>
      <c r="Q31" s="13">
        <v>96130973</v>
      </c>
      <c r="R31" s="13"/>
      <c r="S31" s="13"/>
      <c r="T31" s="13"/>
      <c r="U31" s="13">
        <f t="shared" si="6"/>
        <v>2417116316</v>
      </c>
      <c r="V31" s="33"/>
      <c r="W31" s="78">
        <f t="shared" si="1"/>
        <v>2417116316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7" ref="F32:U32">SUM(F33:F40)</f>
        <v>285344</v>
      </c>
      <c r="G32" s="13">
        <f t="shared" si="7"/>
        <v>0</v>
      </c>
      <c r="H32" s="13">
        <f t="shared" si="7"/>
        <v>347560</v>
      </c>
      <c r="I32" s="13">
        <f t="shared" si="7"/>
        <v>0</v>
      </c>
      <c r="J32" s="13">
        <f t="shared" si="7"/>
        <v>892763</v>
      </c>
      <c r="K32" s="13">
        <f t="shared" si="7"/>
        <v>109962283</v>
      </c>
      <c r="L32" s="13">
        <f t="shared" si="7"/>
        <v>21500</v>
      </c>
      <c r="M32" s="13">
        <f t="shared" si="7"/>
        <v>43000</v>
      </c>
      <c r="N32" s="13">
        <f t="shared" si="7"/>
        <v>2640901</v>
      </c>
      <c r="O32" s="13">
        <f t="shared" si="7"/>
        <v>0</v>
      </c>
      <c r="P32" s="13">
        <f t="shared" si="7"/>
        <v>208934641</v>
      </c>
      <c r="Q32" s="13">
        <f t="shared" si="7"/>
        <v>2450214</v>
      </c>
      <c r="R32" s="13">
        <f t="shared" si="7"/>
        <v>184569</v>
      </c>
      <c r="S32" s="13">
        <f t="shared" si="7"/>
        <v>1689000</v>
      </c>
      <c r="T32" s="13">
        <f t="shared" si="7"/>
        <v>1013000</v>
      </c>
      <c r="U32" s="13">
        <f t="shared" si="7"/>
        <v>328464775</v>
      </c>
      <c r="V32" s="7"/>
      <c r="W32" s="5">
        <f t="shared" si="1"/>
        <v>325762775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0</v>
      </c>
      <c r="V33" s="33"/>
      <c r="W33" s="5">
        <f t="shared" si="1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>
        <v>0</v>
      </c>
      <c r="I34" s="13"/>
      <c r="J34" s="13"/>
      <c r="K34" s="13">
        <v>0</v>
      </c>
      <c r="L34" s="13"/>
      <c r="M34" s="13"/>
      <c r="N34" s="13"/>
      <c r="O34" s="13">
        <v>0</v>
      </c>
      <c r="P34" s="13"/>
      <c r="Q34" s="13"/>
      <c r="R34" s="13"/>
      <c r="S34" s="13"/>
      <c r="T34" s="13"/>
      <c r="U34" s="13">
        <f t="shared" si="8"/>
        <v>0</v>
      </c>
      <c r="V34" s="33"/>
      <c r="W34" s="5">
        <f t="shared" si="1"/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>
        <v>0</v>
      </c>
      <c r="J35" s="13"/>
      <c r="K35" s="13">
        <v>0</v>
      </c>
      <c r="L35" s="13">
        <v>0</v>
      </c>
      <c r="M35" s="13">
        <v>0</v>
      </c>
      <c r="N35" s="13"/>
      <c r="O35" s="13">
        <v>0</v>
      </c>
      <c r="P35" s="13">
        <v>0</v>
      </c>
      <c r="Q35" s="13"/>
      <c r="R35" s="13">
        <v>0</v>
      </c>
      <c r="S35" s="13"/>
      <c r="T35" s="13"/>
      <c r="U35" s="13">
        <f t="shared" si="8"/>
        <v>0</v>
      </c>
      <c r="V35" s="33"/>
      <c r="W35" s="78">
        <f t="shared" si="1"/>
        <v>0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>
        <v>0</v>
      </c>
      <c r="H36" s="13"/>
      <c r="I36" s="13"/>
      <c r="J36" s="13"/>
      <c r="K36" s="13">
        <v>0</v>
      </c>
      <c r="L36" s="13"/>
      <c r="M36" s="13">
        <v>0</v>
      </c>
      <c r="N36" s="13"/>
      <c r="O36" s="13">
        <v>0</v>
      </c>
      <c r="P36" s="13"/>
      <c r="Q36" s="13"/>
      <c r="R36" s="13"/>
      <c r="S36" s="13"/>
      <c r="T36" s="13">
        <v>1013000</v>
      </c>
      <c r="U36" s="13">
        <f t="shared" si="8"/>
        <v>1013000</v>
      </c>
      <c r="V36" s="33"/>
      <c r="W36" s="78">
        <f t="shared" si="1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>
        <v>0</v>
      </c>
      <c r="H37" s="13"/>
      <c r="I37" s="13"/>
      <c r="J37" s="13"/>
      <c r="K37" s="13">
        <v>109962283</v>
      </c>
      <c r="L37" s="13"/>
      <c r="M37" s="13">
        <v>0</v>
      </c>
      <c r="N37" s="13"/>
      <c r="O37" s="13"/>
      <c r="P37" s="13">
        <v>354387</v>
      </c>
      <c r="Q37" s="13"/>
      <c r="R37" s="13"/>
      <c r="S37" s="13">
        <v>1689000</v>
      </c>
      <c r="T37" s="13"/>
      <c r="U37" s="13">
        <f t="shared" si="8"/>
        <v>112005670</v>
      </c>
      <c r="V37" s="33"/>
      <c r="W37" s="78">
        <f t="shared" si="1"/>
        <v>110316670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61547</v>
      </c>
      <c r="G38" s="13">
        <v>0</v>
      </c>
      <c r="H38" s="13">
        <v>0</v>
      </c>
      <c r="I38" s="13">
        <v>0</v>
      </c>
      <c r="J38" s="13">
        <v>452434</v>
      </c>
      <c r="K38" s="13">
        <v>0</v>
      </c>
      <c r="L38" s="13">
        <v>0</v>
      </c>
      <c r="M38" s="13">
        <v>0</v>
      </c>
      <c r="N38" s="13">
        <v>2640901</v>
      </c>
      <c r="O38" s="13">
        <v>0</v>
      </c>
      <c r="P38" s="13">
        <v>1453221</v>
      </c>
      <c r="Q38" s="13">
        <v>176000</v>
      </c>
      <c r="R38" s="13">
        <v>98570</v>
      </c>
      <c r="S38" s="13"/>
      <c r="T38" s="13"/>
      <c r="U38" s="13">
        <f t="shared" si="8"/>
        <v>4882673</v>
      </c>
      <c r="V38" s="33"/>
      <c r="W38" s="78">
        <f t="shared" si="1"/>
        <v>4882673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223797</v>
      </c>
      <c r="G39" s="13">
        <v>0</v>
      </c>
      <c r="H39" s="13">
        <v>347560</v>
      </c>
      <c r="I39" s="13">
        <v>0</v>
      </c>
      <c r="J39" s="13">
        <v>440329</v>
      </c>
      <c r="K39" s="13">
        <v>0</v>
      </c>
      <c r="L39" s="13">
        <v>21500</v>
      </c>
      <c r="M39" s="13">
        <v>43000</v>
      </c>
      <c r="N39" s="13">
        <v>0</v>
      </c>
      <c r="O39" s="13">
        <v>0</v>
      </c>
      <c r="P39" s="13">
        <v>207127033</v>
      </c>
      <c r="Q39" s="13">
        <v>2274214</v>
      </c>
      <c r="R39" s="13">
        <v>85999</v>
      </c>
      <c r="S39" s="13"/>
      <c r="T39" s="13"/>
      <c r="U39" s="13">
        <f t="shared" si="8"/>
        <v>210563432</v>
      </c>
      <c r="V39" s="33"/>
      <c r="W39" s="78">
        <f t="shared" si="1"/>
        <v>210563432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3"/>
      <c r="W41" s="5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1090968243</v>
      </c>
      <c r="J42" s="15">
        <f t="shared" si="9"/>
        <v>23088737611</v>
      </c>
      <c r="K42" s="15">
        <f t="shared" si="9"/>
        <v>283374747080</v>
      </c>
      <c r="L42" s="15">
        <f t="shared" si="9"/>
        <v>21871503743</v>
      </c>
      <c r="M42" s="15">
        <f t="shared" si="9"/>
        <v>8217161030</v>
      </c>
      <c r="N42" s="15">
        <f t="shared" si="9"/>
        <v>30150000</v>
      </c>
      <c r="O42" s="15">
        <f t="shared" si="9"/>
        <v>26400402199</v>
      </c>
      <c r="P42" s="15">
        <f t="shared" si="9"/>
        <v>0</v>
      </c>
      <c r="Q42" s="15">
        <f>SUM(Q43:Q45)</f>
        <v>143678236075</v>
      </c>
      <c r="R42" s="15">
        <f t="shared" si="9"/>
        <v>677016643</v>
      </c>
      <c r="S42" s="15">
        <f t="shared" si="9"/>
        <v>0</v>
      </c>
      <c r="T42" s="15">
        <f t="shared" si="9"/>
        <v>137252000</v>
      </c>
      <c r="U42" s="60">
        <f t="shared" si="9"/>
        <v>508566174624</v>
      </c>
      <c r="V42" s="2"/>
      <c r="W42" s="5">
        <f t="shared" si="1"/>
        <v>508428922624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0</v>
      </c>
      <c r="G43" s="13"/>
      <c r="H43" s="13"/>
      <c r="I43" s="13">
        <v>0</v>
      </c>
      <c r="J43" s="13">
        <v>597222734</v>
      </c>
      <c r="K43" s="13">
        <v>992891580</v>
      </c>
      <c r="L43" s="13">
        <v>11151776</v>
      </c>
      <c r="M43" s="13">
        <v>89360766</v>
      </c>
      <c r="N43" s="13">
        <v>30150000</v>
      </c>
      <c r="O43" s="13"/>
      <c r="P43" s="13"/>
      <c r="Q43" s="13"/>
      <c r="R43" s="13">
        <v>20000000</v>
      </c>
      <c r="S43" s="13"/>
      <c r="T43" s="13"/>
      <c r="U43" s="13">
        <f aca="true" t="shared" si="10" ref="U43:U49">SUM(F43:T43)</f>
        <v>1740776856</v>
      </c>
      <c r="V43" s="33"/>
      <c r="W43" s="78">
        <f t="shared" si="1"/>
        <v>1740776856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1090968243</v>
      </c>
      <c r="J44" s="13">
        <v>22491514877</v>
      </c>
      <c r="K44" s="13">
        <v>282381855500</v>
      </c>
      <c r="L44" s="13">
        <v>21860351967</v>
      </c>
      <c r="M44" s="13">
        <v>8127800264</v>
      </c>
      <c r="N44" s="13"/>
      <c r="O44" s="13">
        <v>26400402199</v>
      </c>
      <c r="P44" s="13"/>
      <c r="Q44" s="13">
        <v>143678236075</v>
      </c>
      <c r="R44" s="13">
        <v>657016643</v>
      </c>
      <c r="S44" s="13"/>
      <c r="T44" s="13">
        <v>137252000</v>
      </c>
      <c r="U44" s="13">
        <f t="shared" si="10"/>
        <v>506825397768</v>
      </c>
      <c r="V44" s="33"/>
      <c r="W44" s="78">
        <f t="shared" si="1"/>
        <v>506688145768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3"/>
      <c r="W45" s="5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3"/>
      <c r="W46" s="5">
        <f t="shared" si="1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194927234690</v>
      </c>
      <c r="R47" s="13"/>
      <c r="S47" s="13"/>
      <c r="T47" s="13"/>
      <c r="U47" s="13">
        <f>SUM(F47:T47)</f>
        <v>194927234690</v>
      </c>
      <c r="V47" s="33"/>
      <c r="W47" s="78">
        <f t="shared" si="1"/>
        <v>194927234690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61969622</v>
      </c>
      <c r="G48" s="13">
        <v>104048228</v>
      </c>
      <c r="H48" s="13">
        <v>90649578</v>
      </c>
      <c r="I48" s="13">
        <v>2034515500</v>
      </c>
      <c r="J48" s="13">
        <v>22268674750</v>
      </c>
      <c r="K48" s="13">
        <v>109225141105</v>
      </c>
      <c r="L48" s="13">
        <v>5774487130</v>
      </c>
      <c r="M48" s="13">
        <v>3135832367</v>
      </c>
      <c r="N48" s="13">
        <v>38105034</v>
      </c>
      <c r="O48" s="13">
        <v>11573958963</v>
      </c>
      <c r="P48" s="13">
        <v>1033662423</v>
      </c>
      <c r="Q48" s="13">
        <v>20002525145</v>
      </c>
      <c r="R48" s="13">
        <v>682096867</v>
      </c>
      <c r="S48" s="13">
        <v>64677000</v>
      </c>
      <c r="T48" s="13">
        <v>922458000</v>
      </c>
      <c r="U48" s="13">
        <f t="shared" si="10"/>
        <v>177012801712</v>
      </c>
      <c r="V48" s="33"/>
      <c r="W48" s="78">
        <f t="shared" si="1"/>
        <v>176025666712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85710000</v>
      </c>
      <c r="T49" s="15"/>
      <c r="U49" s="15">
        <f t="shared" si="10"/>
        <v>85710000</v>
      </c>
      <c r="V49" s="33"/>
      <c r="W49" s="5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11614000</v>
      </c>
      <c r="T51" s="11">
        <f>+T9-T25</f>
        <v>-93313000</v>
      </c>
      <c r="U51" s="4">
        <f>+U9-U25</f>
        <v>-156509942523</v>
      </c>
      <c r="V51" s="4">
        <f>+V9-V25</f>
        <v>0</v>
      </c>
      <c r="W51" s="4">
        <f>+W9-W25</f>
        <v>-156428243523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(Vialidad)</cp:lastModifiedBy>
  <cp:lastPrinted>2022-06-20T21:01:42Z</cp:lastPrinted>
  <dcterms:created xsi:type="dcterms:W3CDTF">1998-06-30T14:14:38Z</dcterms:created>
  <dcterms:modified xsi:type="dcterms:W3CDTF">2022-07-01T13:51:22Z</dcterms:modified>
  <cp:category/>
  <cp:version/>
  <cp:contentType/>
  <cp:contentStatus/>
</cp:coreProperties>
</file>