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790" windowHeight="7410" tabRatio="603" activeTab="0"/>
  </bookViews>
  <sheets>
    <sheet name="VIGENTE FET" sheetId="1" r:id="rId1"/>
    <sheet name="EJECUTADO FET" sheetId="2" r:id="rId2"/>
    <sheet name="VIGENTE REGULAR" sheetId="3" r:id="rId3"/>
    <sheet name="EJEC REGULAR" sheetId="4" r:id="rId4"/>
    <sheet name="EJEC NO IMPRIMIR" sheetId="5" state="hidden" r:id="rId5"/>
  </sheets>
  <definedNames>
    <definedName name="A_impresión_IM" localSheetId="4">#REF!</definedName>
    <definedName name="A_impresión_IM" localSheetId="3">#REF!</definedName>
    <definedName name="A_impresión_IM" localSheetId="1">#REF!</definedName>
    <definedName name="A_impresión_IM" localSheetId="0">#REF!</definedName>
    <definedName name="A_impresión_IM">#REF!</definedName>
    <definedName name="_xlnm.Print_Area" localSheetId="4">'EJEC NO IMPRIMIR'!$A$2:$U$49</definedName>
    <definedName name="_xlnm.Print_Area" localSheetId="3">'EJEC REGULAR'!$A$2:$U$49</definedName>
    <definedName name="_xlnm.Print_Area" localSheetId="1">'EJECUTADO FET'!$A$2:$U$32</definedName>
    <definedName name="_xlnm.Print_Area" localSheetId="0">'VIGENTE FET'!$A$2:$U$29</definedName>
    <definedName name="_xlnm.Print_Area" localSheetId="2">'VIGENTE REGULAR'!$A$2:$U$49</definedName>
    <definedName name="INICIAL" localSheetId="4">#REF!</definedName>
    <definedName name="INICIAL" localSheetId="3">#REF!</definedName>
    <definedName name="INICIAL" localSheetId="1">#REF!</definedName>
    <definedName name="INICIAL" localSheetId="0">#REF!</definedName>
    <definedName name="INICIAL">#REF!</definedName>
    <definedName name="_xlnm.Print_Titles" localSheetId="4">'EJEC NO IMPRIMIR'!$B:$D</definedName>
    <definedName name="_xlnm.Print_Titles" localSheetId="3">'EJEC REGULAR'!$B:$D</definedName>
    <definedName name="_xlnm.Print_Titles" localSheetId="1">'EJECUTADO FET'!$B:$D</definedName>
    <definedName name="_xlnm.Print_Titles" localSheetId="0">'VIGENTE FET'!$B:$D</definedName>
    <definedName name="_xlnm.Print_Titles" localSheetId="2">'VIGENTE REGULAR'!$B:$D</definedName>
    <definedName name="Títulos_a_imprimir_IM" localSheetId="4">#REF!</definedName>
    <definedName name="Títulos_a_imprimir_IM" localSheetId="3">#REF!</definedName>
    <definedName name="Títulos_a_imprimir_IM" localSheetId="1">#REF!</definedName>
    <definedName name="Títulos_a_imprimir_IM" localSheetId="0">#REF!</definedName>
    <definedName name="Títulos_a_imprimir_IM">#REF!</definedName>
    <definedName name="TRAMI" localSheetId="4">#REF!</definedName>
    <definedName name="TRAMI" localSheetId="3">#REF!</definedName>
    <definedName name="TRAMI" localSheetId="1">#REF!</definedName>
    <definedName name="TRAMI" localSheetId="0">#REF!</definedName>
    <definedName name="TRAMI">#REF!</definedName>
    <definedName name="VIGENTE" localSheetId="4">#REF!</definedName>
    <definedName name="VIGENTE" localSheetId="3">#REF!</definedName>
    <definedName name="VIGENTE" localSheetId="1">#REF!</definedName>
    <definedName name="VIGENTE" localSheetId="0">#REF!</definedName>
    <definedName name="VIGENTE">#REF!</definedName>
    <definedName name="xx" localSheetId="1">#REF!</definedName>
    <definedName name="xx">#REF!</definedName>
  </definedNames>
  <calcPr fullCalcOnLoad="1"/>
</workbook>
</file>

<file path=xl/sharedStrings.xml><?xml version="1.0" encoding="utf-8"?>
<sst xmlns="http://schemas.openxmlformats.org/spreadsheetml/2006/main" count="497" uniqueCount="125">
  <si>
    <t xml:space="preserve">   ST.   IT.</t>
  </si>
  <si>
    <t xml:space="preserve">I N G R E S O S </t>
  </si>
  <si>
    <t xml:space="preserve">APORTE FISCAL: </t>
  </si>
  <si>
    <t>-  Remuneraciones</t>
  </si>
  <si>
    <t>10</t>
  </si>
  <si>
    <t>SALDO INICIAL DE CAJA</t>
  </si>
  <si>
    <t>G A S T O S</t>
  </si>
  <si>
    <t>21</t>
  </si>
  <si>
    <t>GASTOS EN PERSONAL</t>
  </si>
  <si>
    <t>22</t>
  </si>
  <si>
    <t>BIENES Y SERVICIOS DE CONSUMO</t>
  </si>
  <si>
    <t>23</t>
  </si>
  <si>
    <t>24</t>
  </si>
  <si>
    <t>25</t>
  </si>
  <si>
    <t>TRANSFERENCIAS CORRIENTES</t>
  </si>
  <si>
    <t>INVERSION REAL</t>
  </si>
  <si>
    <t>32</t>
  </si>
  <si>
    <t>33</t>
  </si>
  <si>
    <t>TRANSF. DE CAPITAL</t>
  </si>
  <si>
    <t>SALDO FINAL DE CAJA</t>
  </si>
  <si>
    <t>01</t>
  </si>
  <si>
    <t>06</t>
  </si>
  <si>
    <t>RENTAS DE LA PROPIEDAD</t>
  </si>
  <si>
    <t>07</t>
  </si>
  <si>
    <t>INGRESOS DE OPERACIÓN</t>
  </si>
  <si>
    <t>08</t>
  </si>
  <si>
    <t>OTROS INGRESOS CORRIENTES</t>
  </si>
  <si>
    <t>VENTA DE ACTIVOS NO FINANCIEROS</t>
  </si>
  <si>
    <t>VENTA DE ACTIVOS FINANCIEROS</t>
  </si>
  <si>
    <t>RECUPERACION DE PRESTAMOS</t>
  </si>
  <si>
    <t>INTEGROS AL FISCO</t>
  </si>
  <si>
    <t>03</t>
  </si>
  <si>
    <t>04</t>
  </si>
  <si>
    <t>Vehiculos</t>
  </si>
  <si>
    <t>Mobiliario y Otros</t>
  </si>
  <si>
    <t>Programas Informáticos</t>
  </si>
  <si>
    <t>Equipos Informáticos</t>
  </si>
  <si>
    <t>05</t>
  </si>
  <si>
    <t>Terrenos</t>
  </si>
  <si>
    <t>02</t>
  </si>
  <si>
    <t>PRESTAMOS</t>
  </si>
  <si>
    <t>SERVICIO DE LA DEUDA</t>
  </si>
  <si>
    <t>Estudios Básicos</t>
  </si>
  <si>
    <t>Proyectos</t>
  </si>
  <si>
    <t>09</t>
  </si>
  <si>
    <t>Libre</t>
  </si>
  <si>
    <t>Servicio Deuda</t>
  </si>
  <si>
    <t>Maquinas y Equipos</t>
  </si>
  <si>
    <t>-  Resto</t>
  </si>
  <si>
    <t>SSS</t>
  </si>
  <si>
    <t>TOTAL</t>
  </si>
  <si>
    <t>TRANSF. PARA GASTOS DE CAPITAL</t>
  </si>
  <si>
    <t>PRESTACIONES DE SEG. SOCIAL</t>
  </si>
  <si>
    <t>DGOP</t>
  </si>
  <si>
    <t>FISCALIA</t>
  </si>
  <si>
    <t>DC Y F</t>
  </si>
  <si>
    <t>VIALIDAD</t>
  </si>
  <si>
    <t>DOP</t>
  </si>
  <si>
    <t>AEROP.</t>
  </si>
  <si>
    <t>CONCESIONES</t>
  </si>
  <si>
    <t>PLANEAM.</t>
  </si>
  <si>
    <t>SUBSECRET.</t>
  </si>
  <si>
    <t>DG AGUAS</t>
  </si>
  <si>
    <t>INH</t>
  </si>
  <si>
    <t>MOP</t>
  </si>
  <si>
    <t>ARQUITECT.</t>
  </si>
  <si>
    <t>DOH</t>
  </si>
  <si>
    <t>OTROS GASTOS CORRIENTES</t>
  </si>
  <si>
    <t>ADQUIS. DE ACTIVOS NO FINANCIEROS</t>
  </si>
  <si>
    <t>total mop</t>
  </si>
  <si>
    <t>sin inh y sss</t>
  </si>
  <si>
    <t>11</t>
  </si>
  <si>
    <t>12</t>
  </si>
  <si>
    <t>13</t>
  </si>
  <si>
    <t>15</t>
  </si>
  <si>
    <t>26</t>
  </si>
  <si>
    <t>29</t>
  </si>
  <si>
    <t>31</t>
  </si>
  <si>
    <t>34</t>
  </si>
  <si>
    <t>35</t>
  </si>
  <si>
    <t>A.P.R.</t>
  </si>
  <si>
    <t>02-09</t>
  </si>
  <si>
    <t>02-10</t>
  </si>
  <si>
    <t>02-13</t>
  </si>
  <si>
    <t>02-02</t>
  </si>
  <si>
    <t>02-03</t>
  </si>
  <si>
    <t>02-04</t>
  </si>
  <si>
    <t>02-06</t>
  </si>
  <si>
    <t>02-07</t>
  </si>
  <si>
    <t>02-11</t>
  </si>
  <si>
    <t>02-12</t>
  </si>
  <si>
    <t>01-01</t>
  </si>
  <si>
    <t>04-01</t>
  </si>
  <si>
    <t>05-01</t>
  </si>
  <si>
    <t>07-01</t>
  </si>
  <si>
    <t>ENDEUDAMIENTO</t>
  </si>
  <si>
    <t>99</t>
  </si>
  <si>
    <t>Otros Activos No Financieros</t>
  </si>
  <si>
    <t>Edificios</t>
  </si>
  <si>
    <t>03-01</t>
  </si>
  <si>
    <t>ADQUIS. DE ACTIVOS FINANCIEROS</t>
  </si>
  <si>
    <t xml:space="preserve">Programas  </t>
  </si>
  <si>
    <t>INGRESAR EN PESOS -----NO IMPRIMIR----</t>
  </si>
  <si>
    <t>DG CONCES.</t>
  </si>
  <si>
    <t>02-59</t>
  </si>
  <si>
    <t>02-60</t>
  </si>
  <si>
    <t>02-63</t>
  </si>
  <si>
    <t>02-52</t>
  </si>
  <si>
    <t>02-53</t>
  </si>
  <si>
    <t>02-54</t>
  </si>
  <si>
    <t>02-56</t>
  </si>
  <si>
    <t>02-57</t>
  </si>
  <si>
    <t>02-61</t>
  </si>
  <si>
    <t>02-62</t>
  </si>
  <si>
    <t>01-51</t>
  </si>
  <si>
    <t>03-51</t>
  </si>
  <si>
    <t>04-51</t>
  </si>
  <si>
    <t>suma regular + fet</t>
  </si>
  <si>
    <t>suma regular + FET</t>
  </si>
  <si>
    <t>(Miles de $ 2022)</t>
  </si>
  <si>
    <t>PRESUPUESTO VIGENTE MOP 2022 AL MES DE NOVIEMBRE (FONDOS FET)</t>
  </si>
  <si>
    <t>PRESUPUESTO EJECUTADO MOP 2022 AL MES DE NOVIEMBRE (FONDOS FET)</t>
  </si>
  <si>
    <t>PRESUPUESTO EJECUTADO MOP 2022 AL MES DE NOVIEMBRE</t>
  </si>
  <si>
    <t>PRESUPUESTO VIGENTE MOP 2022 AL MES DE NOVIEMBRE (FINANCIAMIENTO REGULAR)</t>
  </si>
  <si>
    <t>PRESUPUESTO EJECUTADO MOP 2022 AL MES DE NOVIEMBRE (FINANCIAMIENTO REGULAR)</t>
  </si>
</sst>
</file>

<file path=xl/styles.xml><?xml version="1.0" encoding="utf-8"?>
<styleSheet xmlns="http://schemas.openxmlformats.org/spreadsheetml/2006/main">
  <numFmts count="1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General_)"/>
    <numFmt numFmtId="165" formatCode="dd/mm_)"/>
  </numFmts>
  <fonts count="49">
    <font>
      <sz val="10"/>
      <name val="Courie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Times New Roman"/>
      <family val="1"/>
    </font>
    <font>
      <sz val="12"/>
      <color indexed="9"/>
      <name val="Times New Roman"/>
      <family val="1"/>
    </font>
    <font>
      <sz val="14"/>
      <name val="Times New Roman"/>
      <family val="1"/>
    </font>
    <font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2"/>
      <color rgb="FFFF0000"/>
      <name val="Times New Roman"/>
      <family val="1"/>
    </font>
    <font>
      <sz val="12"/>
      <color theme="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85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8" fillId="14" borderId="0" applyNumberFormat="0" applyBorder="0" applyAlignment="0" applyProtection="0"/>
    <xf numFmtId="0" fontId="29" fillId="15" borderId="0" applyNumberFormat="0" applyBorder="0" applyAlignment="0" applyProtection="0"/>
    <xf numFmtId="0" fontId="28" fillId="15" borderId="0" applyNumberFormat="0" applyBorder="0" applyAlignment="0" applyProtection="0"/>
    <xf numFmtId="0" fontId="29" fillId="16" borderId="0" applyNumberFormat="0" applyBorder="0" applyAlignment="0" applyProtection="0"/>
    <xf numFmtId="0" fontId="28" fillId="16" borderId="0" applyNumberFormat="0" applyBorder="0" applyAlignment="0" applyProtection="0"/>
    <xf numFmtId="0" fontId="29" fillId="17" borderId="0" applyNumberFormat="0" applyBorder="0" applyAlignment="0" applyProtection="0"/>
    <xf numFmtId="0" fontId="28" fillId="17" borderId="0" applyNumberFormat="0" applyBorder="0" applyAlignment="0" applyProtection="0"/>
    <xf numFmtId="0" fontId="29" fillId="18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28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1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0" fillId="32" borderId="5" applyNumberFormat="0" applyFont="0" applyAlignment="0" applyProtection="0"/>
    <xf numFmtId="0" fontId="28" fillId="32" borderId="5" applyNumberFormat="0" applyFont="0" applyAlignment="0" applyProtection="0"/>
    <xf numFmtId="0" fontId="28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90">
    <xf numFmtId="164" fontId="0" fillId="0" borderId="0" xfId="0" applyAlignment="1">
      <alignment/>
    </xf>
    <xf numFmtId="164" fontId="4" fillId="0" borderId="0" xfId="0" applyFont="1" applyAlignment="1">
      <alignment/>
    </xf>
    <xf numFmtId="37" fontId="4" fillId="0" borderId="0" xfId="0" applyNumberFormat="1" applyFont="1" applyAlignment="1">
      <alignment/>
    </xf>
    <xf numFmtId="164" fontId="4" fillId="0" borderId="10" xfId="0" applyFont="1" applyBorder="1" applyAlignment="1">
      <alignment/>
    </xf>
    <xf numFmtId="3" fontId="4" fillId="0" borderId="0" xfId="0" applyNumberFormat="1" applyFont="1" applyAlignment="1">
      <alignment/>
    </xf>
    <xf numFmtId="37" fontId="6" fillId="0" borderId="0" xfId="0" applyNumberFormat="1" applyFont="1" applyAlignment="1">
      <alignment/>
    </xf>
    <xf numFmtId="164" fontId="2" fillId="0" borderId="0" xfId="0" applyFont="1" applyAlignment="1">
      <alignment/>
    </xf>
    <xf numFmtId="37" fontId="4" fillId="0" borderId="11" xfId="0" applyNumberFormat="1" applyFont="1" applyBorder="1" applyAlignment="1" quotePrefix="1">
      <alignment horizontal="center"/>
    </xf>
    <xf numFmtId="3" fontId="7" fillId="0" borderId="12" xfId="0" applyNumberFormat="1" applyFont="1" applyBorder="1" applyAlignment="1">
      <alignment/>
    </xf>
    <xf numFmtId="3" fontId="7" fillId="0" borderId="13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164" fontId="4" fillId="0" borderId="13" xfId="0" applyFont="1" applyBorder="1" applyAlignment="1">
      <alignment horizontal="center"/>
    </xf>
    <xf numFmtId="164" fontId="4" fillId="0" borderId="0" xfId="0" applyFont="1" applyAlignment="1">
      <alignment horizontal="left"/>
    </xf>
    <xf numFmtId="164" fontId="3" fillId="0" borderId="13" xfId="0" applyFont="1" applyBorder="1" applyAlignment="1">
      <alignment horizontal="center"/>
    </xf>
    <xf numFmtId="164" fontId="47" fillId="0" borderId="0" xfId="0" applyFont="1" applyAlignment="1">
      <alignment/>
    </xf>
    <xf numFmtId="165" fontId="2" fillId="0" borderId="0" xfId="0" applyNumberFormat="1" applyFont="1" applyAlignment="1">
      <alignment/>
    </xf>
    <xf numFmtId="37" fontId="3" fillId="0" borderId="11" xfId="0" applyNumberFormat="1" applyFont="1" applyBorder="1" applyAlignment="1">
      <alignment horizontal="center"/>
    </xf>
    <xf numFmtId="37" fontId="4" fillId="0" borderId="14" xfId="0" applyNumberFormat="1" applyFont="1" applyBorder="1" applyAlignment="1" quotePrefix="1">
      <alignment horizontal="center"/>
    </xf>
    <xf numFmtId="37" fontId="4" fillId="0" borderId="10" xfId="0" applyNumberFormat="1" applyFont="1" applyBorder="1" applyAlignment="1">
      <alignment horizontal="left"/>
    </xf>
    <xf numFmtId="37" fontId="4" fillId="0" borderId="14" xfId="0" applyNumberFormat="1" applyFont="1" applyBorder="1" applyAlignment="1" quotePrefix="1">
      <alignment horizontal="right"/>
    </xf>
    <xf numFmtId="37" fontId="4" fillId="0" borderId="0" xfId="0" applyNumberFormat="1" applyFont="1" applyAlignment="1">
      <alignment horizontal="left"/>
    </xf>
    <xf numFmtId="164" fontId="4" fillId="0" borderId="10" xfId="0" applyFont="1" applyBorder="1" applyAlignment="1">
      <alignment horizontal="left"/>
    </xf>
    <xf numFmtId="37" fontId="4" fillId="0" borderId="15" xfId="0" applyNumberFormat="1" applyFont="1" applyBorder="1" applyAlignment="1" quotePrefix="1">
      <alignment horizontal="center"/>
    </xf>
    <xf numFmtId="164" fontId="4" fillId="0" borderId="16" xfId="0" applyFont="1" applyBorder="1" applyAlignment="1">
      <alignment/>
    </xf>
    <xf numFmtId="37" fontId="4" fillId="0" borderId="17" xfId="0" applyNumberFormat="1" applyFont="1" applyBorder="1" applyAlignment="1">
      <alignment horizontal="left"/>
    </xf>
    <xf numFmtId="164" fontId="2" fillId="0" borderId="0" xfId="0" applyFont="1" applyAlignment="1">
      <alignment horizontal="left"/>
    </xf>
    <xf numFmtId="37" fontId="2" fillId="0" borderId="0" xfId="0" applyNumberFormat="1" applyFont="1" applyAlignment="1">
      <alignment horizontal="left"/>
    </xf>
    <xf numFmtId="164" fontId="4" fillId="0" borderId="18" xfId="0" applyFont="1" applyBorder="1" applyAlignment="1">
      <alignment/>
    </xf>
    <xf numFmtId="39" fontId="4" fillId="0" borderId="0" xfId="0" applyNumberFormat="1" applyFont="1" applyAlignment="1">
      <alignment/>
    </xf>
    <xf numFmtId="37" fontId="4" fillId="0" borderId="19" xfId="0" applyNumberFormat="1" applyFont="1" applyBorder="1" applyAlignment="1" quotePrefix="1">
      <alignment horizontal="right"/>
    </xf>
    <xf numFmtId="37" fontId="4" fillId="0" borderId="20" xfId="0" applyNumberFormat="1" applyFont="1" applyBorder="1" applyAlignment="1">
      <alignment horizontal="left"/>
    </xf>
    <xf numFmtId="164" fontId="3" fillId="0" borderId="10" xfId="0" applyFont="1" applyBorder="1" applyAlignment="1">
      <alignment vertical="center"/>
    </xf>
    <xf numFmtId="37" fontId="3" fillId="0" borderId="21" xfId="0" applyNumberFormat="1" applyFont="1" applyBorder="1" applyAlignment="1">
      <alignment horizontal="left" vertical="center"/>
    </xf>
    <xf numFmtId="164" fontId="3" fillId="0" borderId="22" xfId="0" applyFont="1" applyBorder="1" applyAlignment="1">
      <alignment vertical="center"/>
    </xf>
    <xf numFmtId="37" fontId="3" fillId="0" borderId="23" xfId="0" applyNumberFormat="1" applyFont="1" applyBorder="1" applyAlignment="1">
      <alignment horizontal="center" vertical="center"/>
    </xf>
    <xf numFmtId="164" fontId="3" fillId="0" borderId="0" xfId="0" applyFont="1" applyAlignment="1">
      <alignment vertical="center"/>
    </xf>
    <xf numFmtId="3" fontId="3" fillId="0" borderId="24" xfId="0" applyNumberFormat="1" applyFont="1" applyBorder="1" applyAlignment="1">
      <alignment vertical="center"/>
    </xf>
    <xf numFmtId="37" fontId="4" fillId="0" borderId="24" xfId="0" applyNumberFormat="1" applyFont="1" applyBorder="1" applyAlignment="1">
      <alignment vertical="center"/>
    </xf>
    <xf numFmtId="37" fontId="4" fillId="0" borderId="0" xfId="0" applyNumberFormat="1" applyFont="1" applyAlignment="1">
      <alignment vertical="center"/>
    </xf>
    <xf numFmtId="164" fontId="4" fillId="0" borderId="0" xfId="0" applyFont="1" applyAlignment="1">
      <alignment vertical="center"/>
    </xf>
    <xf numFmtId="164" fontId="3" fillId="0" borderId="21" xfId="0" applyFont="1" applyBorder="1" applyAlignment="1">
      <alignment vertical="center"/>
    </xf>
    <xf numFmtId="3" fontId="7" fillId="0" borderId="24" xfId="0" applyNumberFormat="1" applyFont="1" applyBorder="1" applyAlignment="1">
      <alignment/>
    </xf>
    <xf numFmtId="164" fontId="48" fillId="0" borderId="0" xfId="0" applyFont="1" applyAlignment="1">
      <alignment/>
    </xf>
    <xf numFmtId="164" fontId="4" fillId="0" borderId="13" xfId="0" applyFont="1" applyBorder="1" applyAlignment="1">
      <alignment horizontal="center" wrapText="1"/>
    </xf>
    <xf numFmtId="41" fontId="4" fillId="0" borderId="0" xfId="66" applyFont="1" applyFill="1" applyAlignment="1">
      <alignment/>
    </xf>
    <xf numFmtId="37" fontId="6" fillId="33" borderId="0" xfId="0" applyNumberFormat="1" applyFont="1" applyFill="1" applyAlignment="1">
      <alignment/>
    </xf>
    <xf numFmtId="3" fontId="7" fillId="33" borderId="0" xfId="0" applyNumberFormat="1" applyFont="1" applyFill="1" applyAlignment="1">
      <alignment/>
    </xf>
    <xf numFmtId="37" fontId="4" fillId="0" borderId="14" xfId="0" applyNumberFormat="1" applyFont="1" applyBorder="1" applyAlignment="1">
      <alignment/>
    </xf>
    <xf numFmtId="37" fontId="4" fillId="33" borderId="0" xfId="0" applyNumberFormat="1" applyFont="1" applyFill="1" applyAlignment="1">
      <alignment/>
    </xf>
    <xf numFmtId="164" fontId="25" fillId="0" borderId="0" xfId="0" applyFont="1" applyAlignment="1">
      <alignment/>
    </xf>
    <xf numFmtId="37" fontId="25" fillId="0" borderId="0" xfId="0" applyNumberFormat="1" applyFont="1" applyAlignment="1">
      <alignment/>
    </xf>
    <xf numFmtId="37" fontId="6" fillId="34" borderId="0" xfId="0" applyNumberFormat="1" applyFont="1" applyFill="1" applyAlignment="1">
      <alignment/>
    </xf>
    <xf numFmtId="37" fontId="4" fillId="34" borderId="24" xfId="0" applyNumberFormat="1" applyFont="1" applyFill="1" applyBorder="1" applyAlignment="1">
      <alignment vertical="center"/>
    </xf>
    <xf numFmtId="37" fontId="4" fillId="35" borderId="0" xfId="0" applyNumberFormat="1" applyFont="1" applyFill="1" applyAlignment="1">
      <alignment/>
    </xf>
    <xf numFmtId="41" fontId="4" fillId="33" borderId="0" xfId="66" applyFont="1" applyFill="1" applyAlignment="1">
      <alignment/>
    </xf>
    <xf numFmtId="164" fontId="4" fillId="33" borderId="0" xfId="0" applyFont="1" applyFill="1" applyAlignment="1">
      <alignment/>
    </xf>
    <xf numFmtId="37" fontId="25" fillId="34" borderId="0" xfId="0" applyNumberFormat="1" applyFont="1" applyFill="1" applyAlignment="1">
      <alignment/>
    </xf>
    <xf numFmtId="164" fontId="4" fillId="36" borderId="13" xfId="0" applyFont="1" applyFill="1" applyBorder="1" applyAlignment="1">
      <alignment horizontal="center"/>
    </xf>
    <xf numFmtId="37" fontId="4" fillId="36" borderId="11" xfId="0" applyNumberFormat="1" applyFont="1" applyFill="1" applyBorder="1" applyAlignment="1" quotePrefix="1">
      <alignment horizontal="center"/>
    </xf>
    <xf numFmtId="3" fontId="3" fillId="36" borderId="24" xfId="0" applyNumberFormat="1" applyFont="1" applyFill="1" applyBorder="1" applyAlignment="1">
      <alignment vertical="center"/>
    </xf>
    <xf numFmtId="41" fontId="4" fillId="0" borderId="0" xfId="66" applyFont="1" applyFill="1" applyBorder="1" applyAlignment="1">
      <alignment/>
    </xf>
    <xf numFmtId="164" fontId="5" fillId="0" borderId="10" xfId="0" applyFont="1" applyFill="1" applyBorder="1" applyAlignment="1">
      <alignment vertical="center"/>
    </xf>
    <xf numFmtId="37" fontId="5" fillId="0" borderId="21" xfId="0" applyNumberFormat="1" applyFont="1" applyFill="1" applyBorder="1" applyAlignment="1">
      <alignment horizontal="left" vertical="center"/>
    </xf>
    <xf numFmtId="164" fontId="5" fillId="0" borderId="22" xfId="0" applyFont="1" applyFill="1" applyBorder="1" applyAlignment="1">
      <alignment vertical="center"/>
    </xf>
    <xf numFmtId="37" fontId="5" fillId="0" borderId="23" xfId="0" applyNumberFormat="1" applyFont="1" applyFill="1" applyBorder="1" applyAlignment="1">
      <alignment horizontal="center" vertical="center"/>
    </xf>
    <xf numFmtId="164" fontId="5" fillId="0" borderId="0" xfId="0" applyFont="1" applyFill="1" applyAlignment="1">
      <alignment vertical="center"/>
    </xf>
    <xf numFmtId="3" fontId="5" fillId="0" borderId="24" xfId="0" applyNumberFormat="1" applyFont="1" applyFill="1" applyBorder="1" applyAlignment="1">
      <alignment vertical="center"/>
    </xf>
    <xf numFmtId="37" fontId="6" fillId="0" borderId="14" xfId="0" applyNumberFormat="1" applyFont="1" applyFill="1" applyBorder="1" applyAlignment="1">
      <alignment vertical="center"/>
    </xf>
    <xf numFmtId="37" fontId="6" fillId="0" borderId="23" xfId="0" applyNumberFormat="1" applyFont="1" applyFill="1" applyBorder="1" applyAlignment="1">
      <alignment vertical="center"/>
    </xf>
    <xf numFmtId="37" fontId="6" fillId="0" borderId="0" xfId="0" applyNumberFormat="1" applyFont="1" applyFill="1" applyAlignment="1">
      <alignment vertical="center"/>
    </xf>
    <xf numFmtId="164" fontId="6" fillId="0" borderId="0" xfId="0" applyFont="1" applyFill="1" applyAlignment="1">
      <alignment vertical="center"/>
    </xf>
    <xf numFmtId="164" fontId="5" fillId="0" borderId="21" xfId="0" applyFont="1" applyFill="1" applyBorder="1" applyAlignment="1">
      <alignment vertical="center"/>
    </xf>
    <xf numFmtId="37" fontId="6" fillId="0" borderId="24" xfId="0" applyNumberFormat="1" applyFont="1" applyFill="1" applyBorder="1" applyAlignment="1">
      <alignment vertical="center"/>
    </xf>
    <xf numFmtId="37" fontId="6" fillId="0" borderId="21" xfId="0" applyNumberFormat="1" applyFont="1" applyFill="1" applyBorder="1" applyAlignment="1">
      <alignment vertical="center"/>
    </xf>
    <xf numFmtId="164" fontId="3" fillId="0" borderId="10" xfId="0" applyFont="1" applyFill="1" applyBorder="1" applyAlignment="1">
      <alignment vertical="center"/>
    </xf>
    <xf numFmtId="37" fontId="3" fillId="0" borderId="21" xfId="0" applyNumberFormat="1" applyFont="1" applyFill="1" applyBorder="1" applyAlignment="1">
      <alignment horizontal="left" vertical="center"/>
    </xf>
    <xf numFmtId="164" fontId="3" fillId="0" borderId="22" xfId="0" applyFont="1" applyFill="1" applyBorder="1" applyAlignment="1">
      <alignment vertical="center"/>
    </xf>
    <xf numFmtId="37" fontId="3" fillId="0" borderId="23" xfId="0" applyNumberFormat="1" applyFont="1" applyFill="1" applyBorder="1" applyAlignment="1">
      <alignment horizontal="center" vertical="center"/>
    </xf>
    <xf numFmtId="164" fontId="3" fillId="0" borderId="0" xfId="0" applyFont="1" applyFill="1" applyAlignment="1">
      <alignment vertical="center"/>
    </xf>
    <xf numFmtId="3" fontId="3" fillId="0" borderId="24" xfId="0" applyNumberFormat="1" applyFont="1" applyFill="1" applyBorder="1" applyAlignment="1">
      <alignment vertical="center"/>
    </xf>
    <xf numFmtId="37" fontId="4" fillId="0" borderId="24" xfId="0" applyNumberFormat="1" applyFont="1" applyFill="1" applyBorder="1" applyAlignment="1">
      <alignment vertical="center"/>
    </xf>
    <xf numFmtId="37" fontId="4" fillId="0" borderId="0" xfId="0" applyNumberFormat="1" applyFont="1" applyFill="1" applyAlignment="1">
      <alignment vertical="center"/>
    </xf>
    <xf numFmtId="37" fontId="4" fillId="0" borderId="0" xfId="0" applyNumberFormat="1" applyFont="1" applyFill="1" applyAlignment="1">
      <alignment/>
    </xf>
    <xf numFmtId="164" fontId="4" fillId="0" borderId="0" xfId="0" applyFont="1" applyFill="1" applyAlignment="1">
      <alignment vertical="center"/>
    </xf>
    <xf numFmtId="164" fontId="3" fillId="0" borderId="21" xfId="0" applyFont="1" applyFill="1" applyBorder="1" applyAlignment="1">
      <alignment vertical="center"/>
    </xf>
    <xf numFmtId="164" fontId="3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 horizontal="center"/>
    </xf>
    <xf numFmtId="164" fontId="2" fillId="0" borderId="0" xfId="0" applyFont="1" applyAlignment="1">
      <alignment horizontal="center"/>
    </xf>
    <xf numFmtId="164" fontId="47" fillId="33" borderId="0" xfId="0" applyFont="1" applyFill="1" applyAlignment="1">
      <alignment horizontal="center"/>
    </xf>
  </cellXfs>
  <cellStyles count="71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Cálculo" xfId="52"/>
    <cellStyle name="Celda de comprobación" xfId="53"/>
    <cellStyle name="Celda vinculada" xfId="54"/>
    <cellStyle name="Encabezado 1" xfId="55"/>
    <cellStyle name="Encabezado 4" xfId="56"/>
    <cellStyle name="Énfasis1" xfId="57"/>
    <cellStyle name="Énfasis2" xfId="58"/>
    <cellStyle name="Énfasis3" xfId="59"/>
    <cellStyle name="Énfasis4" xfId="60"/>
    <cellStyle name="Énfasis5" xfId="61"/>
    <cellStyle name="Énfasis6" xfId="62"/>
    <cellStyle name="Entrada" xfId="63"/>
    <cellStyle name="Incorrecto" xfId="64"/>
    <cellStyle name="Comma" xfId="65"/>
    <cellStyle name="Comma [0]" xfId="66"/>
    <cellStyle name="Currency" xfId="67"/>
    <cellStyle name="Currency [0]" xfId="68"/>
    <cellStyle name="Neutral" xfId="69"/>
    <cellStyle name="Neutral 2" xfId="70"/>
    <cellStyle name="Normal 2" xfId="71"/>
    <cellStyle name="Normal 3" xfId="72"/>
    <cellStyle name="Notas" xfId="73"/>
    <cellStyle name="Notas 2" xfId="74"/>
    <cellStyle name="Notas 3" xfId="75"/>
    <cellStyle name="Percent" xfId="76"/>
    <cellStyle name="Salida" xfId="77"/>
    <cellStyle name="Texto de advertencia" xfId="78"/>
    <cellStyle name="Texto explicativo" xfId="79"/>
    <cellStyle name="Título" xfId="80"/>
    <cellStyle name="Título 2" xfId="81"/>
    <cellStyle name="Título 3" xfId="82"/>
    <cellStyle name="Título 4" xfId="83"/>
    <cellStyle name="Total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0</xdr:rowOff>
    </xdr:from>
    <xdr:to>
      <xdr:col>3</xdr:col>
      <xdr:colOff>1781175</xdr:colOff>
      <xdr:row>6</xdr:row>
      <xdr:rowOff>28575</xdr:rowOff>
    </xdr:to>
    <xdr:pic>
      <xdr:nvPicPr>
        <xdr:cNvPr id="1" name="2 Imagen" descr="logo-mo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228600"/>
          <a:ext cx="1295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0</xdr:rowOff>
    </xdr:from>
    <xdr:to>
      <xdr:col>3</xdr:col>
      <xdr:colOff>1781175</xdr:colOff>
      <xdr:row>6</xdr:row>
      <xdr:rowOff>28575</xdr:rowOff>
    </xdr:to>
    <xdr:pic>
      <xdr:nvPicPr>
        <xdr:cNvPr id="1" name="2 Imagen" descr="logo-mo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228600"/>
          <a:ext cx="1295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0</xdr:rowOff>
    </xdr:from>
    <xdr:to>
      <xdr:col>3</xdr:col>
      <xdr:colOff>1781175</xdr:colOff>
      <xdr:row>6</xdr:row>
      <xdr:rowOff>28575</xdr:rowOff>
    </xdr:to>
    <xdr:pic>
      <xdr:nvPicPr>
        <xdr:cNvPr id="1" name="2 Imagen" descr="logo-mo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" y="228600"/>
          <a:ext cx="1295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0</xdr:rowOff>
    </xdr:from>
    <xdr:to>
      <xdr:col>3</xdr:col>
      <xdr:colOff>1781175</xdr:colOff>
      <xdr:row>6</xdr:row>
      <xdr:rowOff>28575</xdr:rowOff>
    </xdr:to>
    <xdr:pic>
      <xdr:nvPicPr>
        <xdr:cNvPr id="1" name="2 Imagen" descr="logo-mo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228600"/>
          <a:ext cx="1295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0</xdr:rowOff>
    </xdr:from>
    <xdr:to>
      <xdr:col>3</xdr:col>
      <xdr:colOff>1781175</xdr:colOff>
      <xdr:row>6</xdr:row>
      <xdr:rowOff>28575</xdr:rowOff>
    </xdr:to>
    <xdr:pic>
      <xdr:nvPicPr>
        <xdr:cNvPr id="1" name="2 Imagen" descr="logo-mo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228600"/>
          <a:ext cx="1295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H78"/>
  <sheetViews>
    <sheetView tabSelected="1" zoomScale="60" zoomScaleNormal="60" zoomScalePageLayoutView="0" workbookViewId="0" topLeftCell="A1">
      <selection activeCell="N11" sqref="N11"/>
    </sheetView>
  </sheetViews>
  <sheetFormatPr defaultColWidth="9.625" defaultRowHeight="18" customHeight="1"/>
  <cols>
    <col min="1" max="1" width="2.25390625" style="1" customWidth="1"/>
    <col min="2" max="2" width="7.25390625" style="1" customWidth="1"/>
    <col min="3" max="3" width="0.875" style="1" customWidth="1"/>
    <col min="4" max="4" width="39.50390625" style="1" customWidth="1"/>
    <col min="5" max="5" width="2.50390625" style="1" customWidth="1"/>
    <col min="6" max="6" width="13.50390625" style="1" customWidth="1"/>
    <col min="7" max="7" width="14.25390625" style="1" bestFit="1" customWidth="1"/>
    <col min="8" max="8" width="13.25390625" style="1" customWidth="1"/>
    <col min="9" max="9" width="14.50390625" style="1" customWidth="1"/>
    <col min="10" max="10" width="17.625" style="1" bestFit="1" customWidth="1"/>
    <col min="11" max="11" width="18.125" style="1" customWidth="1"/>
    <col min="12" max="13" width="15.875" style="1" bestFit="1" customWidth="1"/>
    <col min="14" max="14" width="15.875" style="1" customWidth="1"/>
    <col min="15" max="15" width="17.625" style="1" bestFit="1" customWidth="1"/>
    <col min="16" max="16" width="14.75390625" style="1" customWidth="1"/>
    <col min="17" max="17" width="16.375" style="1" customWidth="1"/>
    <col min="18" max="18" width="15.875" style="1" bestFit="1" customWidth="1"/>
    <col min="19" max="19" width="13.125" style="1" customWidth="1"/>
    <col min="20" max="20" width="15.25390625" style="1" customWidth="1"/>
    <col min="21" max="21" width="18.75390625" style="1" customWidth="1"/>
    <col min="22" max="22" width="2.50390625" style="1" hidden="1" customWidth="1"/>
    <col min="23" max="23" width="18.375" style="1" hidden="1" customWidth="1"/>
    <col min="24" max="24" width="19.125" style="1" hidden="1" customWidth="1"/>
    <col min="25" max="25" width="17.125" style="1" customWidth="1"/>
    <col min="26" max="26" width="9.625" style="1" customWidth="1"/>
    <col min="27" max="27" width="16.75390625" style="1" customWidth="1"/>
    <col min="28" max="31" width="9.625" style="1" customWidth="1"/>
    <col min="32" max="32" width="10.875" style="1" bestFit="1" customWidth="1"/>
    <col min="33" max="16384" width="9.625" style="1" customWidth="1"/>
  </cols>
  <sheetData>
    <row r="1" ht="18" customHeight="1">
      <c r="O1" s="14"/>
    </row>
    <row r="2" spans="2:15" ht="18" customHeight="1">
      <c r="B2" s="25"/>
      <c r="K2" s="85" t="s">
        <v>120</v>
      </c>
      <c r="L2" s="85"/>
      <c r="M2" s="85"/>
      <c r="N2" s="85"/>
      <c r="O2" s="14"/>
    </row>
    <row r="3" spans="2:21" ht="18" customHeight="1">
      <c r="B3" s="25"/>
      <c r="F3" s="6"/>
      <c r="G3" s="6"/>
      <c r="H3" s="6"/>
      <c r="I3" s="6"/>
      <c r="J3" s="6"/>
      <c r="K3" s="6"/>
      <c r="L3" s="6" t="s">
        <v>119</v>
      </c>
      <c r="M3" s="6"/>
      <c r="N3" s="6"/>
      <c r="O3" s="6"/>
      <c r="P3" s="6"/>
      <c r="Q3" s="6"/>
      <c r="R3" s="6"/>
      <c r="S3" s="6"/>
      <c r="T3" s="6"/>
      <c r="U3" s="6"/>
    </row>
    <row r="4" spans="2:21" ht="18" customHeight="1">
      <c r="B4" s="26"/>
      <c r="S4" s="14"/>
      <c r="T4" s="14"/>
      <c r="U4" s="14"/>
    </row>
    <row r="5" spans="2:21" ht="18" customHeight="1">
      <c r="B5" s="26"/>
      <c r="S5" s="14"/>
      <c r="T5" s="14"/>
      <c r="U5" s="14"/>
    </row>
    <row r="6" spans="2:18" ht="18" customHeight="1">
      <c r="B6" s="20"/>
      <c r="F6" s="44">
        <f>+F9-F13</f>
        <v>0</v>
      </c>
      <c r="G6" s="44">
        <f aca="true" t="shared" si="0" ref="G6:R6">+G9-G13</f>
        <v>0</v>
      </c>
      <c r="H6" s="44">
        <f t="shared" si="0"/>
        <v>0</v>
      </c>
      <c r="I6" s="44">
        <f t="shared" si="0"/>
        <v>0</v>
      </c>
      <c r="J6" s="44">
        <f t="shared" si="0"/>
        <v>0</v>
      </c>
      <c r="K6" s="44">
        <f t="shared" si="0"/>
        <v>0</v>
      </c>
      <c r="L6" s="44">
        <f t="shared" si="0"/>
        <v>0</v>
      </c>
      <c r="M6" s="44">
        <f t="shared" si="0"/>
        <v>0</v>
      </c>
      <c r="N6" s="44">
        <f t="shared" si="0"/>
        <v>0</v>
      </c>
      <c r="O6" s="44">
        <f t="shared" si="0"/>
        <v>0</v>
      </c>
      <c r="P6" s="44">
        <f t="shared" si="0"/>
        <v>0</v>
      </c>
      <c r="Q6" s="44">
        <f t="shared" si="0"/>
        <v>0</v>
      </c>
      <c r="R6" s="44">
        <f t="shared" si="0"/>
        <v>0</v>
      </c>
    </row>
    <row r="7" spans="2:23" ht="18" customHeight="1">
      <c r="B7" s="12"/>
      <c r="F7" s="11" t="s">
        <v>53</v>
      </c>
      <c r="G7" s="11" t="s">
        <v>54</v>
      </c>
      <c r="H7" s="11" t="s">
        <v>55</v>
      </c>
      <c r="I7" s="11" t="s">
        <v>65</v>
      </c>
      <c r="J7" s="11" t="s">
        <v>66</v>
      </c>
      <c r="K7" s="11" t="s">
        <v>56</v>
      </c>
      <c r="L7" s="11" t="s">
        <v>57</v>
      </c>
      <c r="M7" s="11" t="s">
        <v>58</v>
      </c>
      <c r="N7" s="11" t="s">
        <v>60</v>
      </c>
      <c r="O7" s="11" t="s">
        <v>80</v>
      </c>
      <c r="P7" s="11" t="s">
        <v>61</v>
      </c>
      <c r="Q7" s="43" t="s">
        <v>103</v>
      </c>
      <c r="R7" s="11" t="s">
        <v>62</v>
      </c>
      <c r="S7" s="11" t="s">
        <v>63</v>
      </c>
      <c r="T7" s="11" t="s">
        <v>49</v>
      </c>
      <c r="U7" s="13" t="s">
        <v>50</v>
      </c>
      <c r="W7" s="1" t="s">
        <v>69</v>
      </c>
    </row>
    <row r="8" spans="2:23" ht="18" customHeight="1">
      <c r="B8" s="15"/>
      <c r="F8" s="7" t="s">
        <v>104</v>
      </c>
      <c r="G8" s="7" t="s">
        <v>105</v>
      </c>
      <c r="H8" s="7" t="s">
        <v>106</v>
      </c>
      <c r="I8" s="7" t="s">
        <v>107</v>
      </c>
      <c r="J8" s="7" t="s">
        <v>108</v>
      </c>
      <c r="K8" s="7" t="s">
        <v>109</v>
      </c>
      <c r="L8" s="7" t="s">
        <v>110</v>
      </c>
      <c r="M8" s="7" t="s">
        <v>111</v>
      </c>
      <c r="N8" s="7" t="s">
        <v>112</v>
      </c>
      <c r="O8" s="7" t="s">
        <v>113</v>
      </c>
      <c r="P8" s="7" t="s">
        <v>114</v>
      </c>
      <c r="Q8" s="7" t="s">
        <v>115</v>
      </c>
      <c r="R8" s="7" t="s">
        <v>116</v>
      </c>
      <c r="S8" s="7" t="s">
        <v>93</v>
      </c>
      <c r="T8" s="7" t="s">
        <v>94</v>
      </c>
      <c r="U8" s="16" t="s">
        <v>64</v>
      </c>
      <c r="W8" s="1" t="s">
        <v>70</v>
      </c>
    </row>
    <row r="9" spans="1:34" s="70" customFormat="1" ht="24.75" customHeight="1">
      <c r="A9" s="61"/>
      <c r="B9" s="62" t="s">
        <v>0</v>
      </c>
      <c r="C9" s="63"/>
      <c r="D9" s="64" t="s">
        <v>1</v>
      </c>
      <c r="E9" s="65"/>
      <c r="F9" s="66">
        <f>+SUM(F11:F12)</f>
        <v>424294</v>
      </c>
      <c r="G9" s="66">
        <f aca="true" t="shared" si="1" ref="G9:T9">+SUM(G11:G12)</f>
        <v>213494</v>
      </c>
      <c r="H9" s="66">
        <f t="shared" si="1"/>
        <v>240634</v>
      </c>
      <c r="I9" s="66">
        <f t="shared" si="1"/>
        <v>3879386</v>
      </c>
      <c r="J9" s="66">
        <f t="shared" si="1"/>
        <v>132181560</v>
      </c>
      <c r="K9" s="66">
        <f t="shared" si="1"/>
        <v>634168633</v>
      </c>
      <c r="L9" s="66">
        <f t="shared" si="1"/>
        <v>24595843</v>
      </c>
      <c r="M9" s="66">
        <f t="shared" si="1"/>
        <v>63286684</v>
      </c>
      <c r="N9" s="66">
        <f t="shared" si="1"/>
        <v>181282</v>
      </c>
      <c r="O9" s="66">
        <f t="shared" si="1"/>
        <v>144434399</v>
      </c>
      <c r="P9" s="66">
        <f t="shared" si="1"/>
        <v>299117</v>
      </c>
      <c r="Q9" s="66">
        <f t="shared" si="1"/>
        <v>11877880</v>
      </c>
      <c r="R9" s="66">
        <f t="shared" si="1"/>
        <v>14306947</v>
      </c>
      <c r="S9" s="66">
        <f t="shared" si="1"/>
        <v>0</v>
      </c>
      <c r="T9" s="66">
        <f t="shared" si="1"/>
        <v>0</v>
      </c>
      <c r="U9" s="66">
        <f>SUM(U11,U12)</f>
        <v>1030090153</v>
      </c>
      <c r="V9" s="67"/>
      <c r="W9" s="68" t="e">
        <f>SUM(#REF!,#REF!,#REF!,#REF!,#REF!,#REF!,#REF!,W10,W11,W12,#REF!)</f>
        <v>#REF!</v>
      </c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</row>
    <row r="10" spans="1:34" ht="22.5" customHeight="1">
      <c r="A10" s="3"/>
      <c r="B10" s="17"/>
      <c r="D10" s="1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>
        <f>SUM(F10:T10)</f>
        <v>0</v>
      </c>
      <c r="V10" s="2"/>
      <c r="W10" s="5">
        <f aca="true" t="shared" si="2" ref="W10:W29">+U10-T10-S10</f>
        <v>0</v>
      </c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4" ht="22.5" customHeight="1">
      <c r="A11" s="3"/>
      <c r="B11" s="17" t="s">
        <v>73</v>
      </c>
      <c r="D11" s="18" t="s">
        <v>51</v>
      </c>
      <c r="F11" s="8">
        <v>423988</v>
      </c>
      <c r="G11" s="8">
        <v>210410</v>
      </c>
      <c r="H11" s="8">
        <v>240634</v>
      </c>
      <c r="I11" s="8">
        <v>3766460</v>
      </c>
      <c r="J11" s="8">
        <v>120609685</v>
      </c>
      <c r="K11" s="8">
        <v>581829225</v>
      </c>
      <c r="L11" s="8">
        <v>23172423</v>
      </c>
      <c r="M11" s="8">
        <v>55033938</v>
      </c>
      <c r="N11" s="8">
        <v>175898</v>
      </c>
      <c r="O11" s="8">
        <v>129907392</v>
      </c>
      <c r="P11" s="8">
        <v>26309</v>
      </c>
      <c r="Q11" s="8">
        <v>11877880</v>
      </c>
      <c r="R11" s="8">
        <v>13560723</v>
      </c>
      <c r="S11" s="8"/>
      <c r="T11" s="8"/>
      <c r="U11" s="8">
        <f>SUM(F11:T11)</f>
        <v>940834965</v>
      </c>
      <c r="V11" s="2"/>
      <c r="W11" s="5">
        <f t="shared" si="2"/>
        <v>940834965</v>
      </c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</row>
    <row r="12" spans="1:34" ht="22.5" customHeight="1">
      <c r="A12" s="3"/>
      <c r="B12" s="17" t="s">
        <v>74</v>
      </c>
      <c r="D12" s="18" t="s">
        <v>5</v>
      </c>
      <c r="F12" s="8">
        <v>306</v>
      </c>
      <c r="G12" s="8">
        <v>3084</v>
      </c>
      <c r="H12" s="8">
        <v>0</v>
      </c>
      <c r="I12" s="8">
        <v>112926</v>
      </c>
      <c r="J12" s="8">
        <v>11571875</v>
      </c>
      <c r="K12" s="8">
        <v>52339408</v>
      </c>
      <c r="L12" s="8">
        <v>1423420</v>
      </c>
      <c r="M12" s="8">
        <v>8252746</v>
      </c>
      <c r="N12" s="8">
        <v>5384</v>
      </c>
      <c r="O12" s="8">
        <v>14527007</v>
      </c>
      <c r="P12" s="8">
        <v>272808</v>
      </c>
      <c r="Q12" s="8">
        <v>0</v>
      </c>
      <c r="R12" s="8">
        <v>746224</v>
      </c>
      <c r="S12" s="8"/>
      <c r="T12" s="8"/>
      <c r="U12" s="8">
        <f>SUM(F12:T12)</f>
        <v>89255188</v>
      </c>
      <c r="V12" s="2"/>
      <c r="W12" s="5">
        <f t="shared" si="2"/>
        <v>89255188</v>
      </c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</row>
    <row r="13" spans="1:34" s="70" customFormat="1" ht="24.75" customHeight="1">
      <c r="A13" s="61"/>
      <c r="B13" s="71"/>
      <c r="C13" s="63"/>
      <c r="D13" s="64" t="s">
        <v>6</v>
      </c>
      <c r="E13" s="65"/>
      <c r="F13" s="66">
        <f aca="true" t="shared" si="3" ref="F13:U13">SUM(F14,F15,F16,F25,F29)</f>
        <v>424294</v>
      </c>
      <c r="G13" s="66">
        <f t="shared" si="3"/>
        <v>213494</v>
      </c>
      <c r="H13" s="66">
        <f t="shared" si="3"/>
        <v>240634</v>
      </c>
      <c r="I13" s="66">
        <f t="shared" si="3"/>
        <v>3879386</v>
      </c>
      <c r="J13" s="66">
        <f t="shared" si="3"/>
        <v>132181560</v>
      </c>
      <c r="K13" s="66">
        <f t="shared" si="3"/>
        <v>634168633</v>
      </c>
      <c r="L13" s="66">
        <f t="shared" si="3"/>
        <v>24595843</v>
      </c>
      <c r="M13" s="66">
        <f t="shared" si="3"/>
        <v>63286684</v>
      </c>
      <c r="N13" s="66">
        <f t="shared" si="3"/>
        <v>181282</v>
      </c>
      <c r="O13" s="66">
        <f t="shared" si="3"/>
        <v>144434399</v>
      </c>
      <c r="P13" s="66">
        <f t="shared" si="3"/>
        <v>299117</v>
      </c>
      <c r="Q13" s="66">
        <f t="shared" si="3"/>
        <v>11877880</v>
      </c>
      <c r="R13" s="66">
        <f t="shared" si="3"/>
        <v>14306947</v>
      </c>
      <c r="S13" s="66">
        <f t="shared" si="3"/>
        <v>0</v>
      </c>
      <c r="T13" s="66">
        <f t="shared" si="3"/>
        <v>0</v>
      </c>
      <c r="U13" s="66">
        <f t="shared" si="3"/>
        <v>1030090153</v>
      </c>
      <c r="V13" s="69"/>
      <c r="W13" s="72" t="e">
        <f>SUM(W14,W15,#REF!,#REF!,#REF!,#REF!,W16,W25:W25,#REF!,#REF!,#REF!,W29)</f>
        <v>#REF!</v>
      </c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</row>
    <row r="14" spans="1:34" ht="22.5" customHeight="1">
      <c r="A14" s="3"/>
      <c r="B14" s="17" t="s">
        <v>7</v>
      </c>
      <c r="D14" s="18" t="s">
        <v>8</v>
      </c>
      <c r="F14" s="8">
        <v>199464</v>
      </c>
      <c r="G14" s="8">
        <v>195928</v>
      </c>
      <c r="H14" s="8">
        <v>222015</v>
      </c>
      <c r="I14" s="8">
        <v>285858</v>
      </c>
      <c r="J14" s="8">
        <v>1240345</v>
      </c>
      <c r="K14" s="8">
        <v>7016304</v>
      </c>
      <c r="L14" s="8">
        <v>634783</v>
      </c>
      <c r="M14" s="8">
        <v>484414</v>
      </c>
      <c r="N14" s="8">
        <v>164864</v>
      </c>
      <c r="O14" s="8"/>
      <c r="P14" s="8">
        <v>26309</v>
      </c>
      <c r="Q14" s="8"/>
      <c r="R14" s="8">
        <v>968660</v>
      </c>
      <c r="S14" s="8"/>
      <c r="T14" s="8"/>
      <c r="U14" s="8">
        <f>SUM(F14:T14)</f>
        <v>11438944</v>
      </c>
      <c r="V14" s="2"/>
      <c r="W14" s="5">
        <f t="shared" si="2"/>
        <v>11438944</v>
      </c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</row>
    <row r="15" spans="1:34" ht="22.5" customHeight="1">
      <c r="A15" s="3"/>
      <c r="B15" s="17" t="s">
        <v>9</v>
      </c>
      <c r="D15" s="18" t="s">
        <v>10</v>
      </c>
      <c r="F15" s="8">
        <v>211560</v>
      </c>
      <c r="G15" s="8">
        <v>14482</v>
      </c>
      <c r="H15" s="8">
        <v>18619</v>
      </c>
      <c r="I15" s="8">
        <v>45516</v>
      </c>
      <c r="J15" s="8">
        <v>113092</v>
      </c>
      <c r="K15" s="8">
        <v>918471</v>
      </c>
      <c r="L15" s="8">
        <v>30342.000000000004</v>
      </c>
      <c r="M15" s="8">
        <v>48464</v>
      </c>
      <c r="N15" s="8">
        <v>11034</v>
      </c>
      <c r="O15" s="8"/>
      <c r="P15" s="8"/>
      <c r="Q15" s="8">
        <v>104979</v>
      </c>
      <c r="R15" s="8">
        <v>697262.0000000001</v>
      </c>
      <c r="S15" s="8"/>
      <c r="T15" s="8"/>
      <c r="U15" s="8">
        <f>SUM(F15:T15)</f>
        <v>2213821</v>
      </c>
      <c r="V15" s="2"/>
      <c r="W15" s="5">
        <f t="shared" si="2"/>
        <v>2213821</v>
      </c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</row>
    <row r="16" spans="1:34" ht="22.5" customHeight="1">
      <c r="A16" s="3"/>
      <c r="B16" s="17" t="s">
        <v>76</v>
      </c>
      <c r="D16" s="21" t="s">
        <v>68</v>
      </c>
      <c r="F16" s="8">
        <f aca="true" t="shared" si="4" ref="F16:R16">SUM(F17:F23)</f>
        <v>12964</v>
      </c>
      <c r="G16" s="8">
        <f t="shared" si="4"/>
        <v>0</v>
      </c>
      <c r="H16" s="8">
        <f t="shared" si="4"/>
        <v>0</v>
      </c>
      <c r="I16" s="8">
        <f t="shared" si="4"/>
        <v>193140</v>
      </c>
      <c r="J16" s="8">
        <f t="shared" si="4"/>
        <v>290232</v>
      </c>
      <c r="K16" s="8">
        <f t="shared" si="4"/>
        <v>5337972</v>
      </c>
      <c r="L16" s="8">
        <f>SUM(L17:L24)</f>
        <v>1044000</v>
      </c>
      <c r="M16" s="8">
        <f>SUM(M17:M24)</f>
        <v>0</v>
      </c>
      <c r="N16" s="8">
        <f t="shared" si="4"/>
        <v>0</v>
      </c>
      <c r="O16" s="8">
        <f>SUM(O17:O23)</f>
        <v>97092</v>
      </c>
      <c r="P16" s="8">
        <f t="shared" si="4"/>
        <v>0</v>
      </c>
      <c r="Q16" s="8">
        <f>SUM(Q17:Q23)</f>
        <v>0</v>
      </c>
      <c r="R16" s="8">
        <f t="shared" si="4"/>
        <v>1187842</v>
      </c>
      <c r="S16" s="8">
        <f>SUM(S17:S23)</f>
        <v>0</v>
      </c>
      <c r="T16" s="8">
        <f>SUM(T17:T23)</f>
        <v>0</v>
      </c>
      <c r="U16" s="8">
        <f>SUM(U17:U24)</f>
        <v>8163242</v>
      </c>
      <c r="V16" s="2"/>
      <c r="W16" s="5">
        <f t="shared" si="2"/>
        <v>8163242</v>
      </c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</row>
    <row r="17" spans="1:34" ht="22.5" customHeight="1">
      <c r="A17" s="3"/>
      <c r="B17" s="29" t="s">
        <v>20</v>
      </c>
      <c r="C17" s="27"/>
      <c r="D17" s="30" t="s">
        <v>38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>
        <f aca="true" t="shared" si="5" ref="U17:U24">SUM(F17:T17)</f>
        <v>0</v>
      </c>
      <c r="V17" s="2"/>
      <c r="W17" s="5">
        <f t="shared" si="2"/>
        <v>0</v>
      </c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</row>
    <row r="18" spans="1:34" ht="22.5" customHeight="1">
      <c r="A18" s="3"/>
      <c r="B18" s="19" t="s">
        <v>39</v>
      </c>
      <c r="D18" s="18" t="s">
        <v>98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>
        <f t="shared" si="5"/>
        <v>0</v>
      </c>
      <c r="V18" s="2"/>
      <c r="W18" s="5">
        <f t="shared" si="2"/>
        <v>0</v>
      </c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</row>
    <row r="19" spans="1:34" ht="22.5" customHeight="1">
      <c r="A19" s="3"/>
      <c r="B19" s="19" t="s">
        <v>31</v>
      </c>
      <c r="D19" s="18" t="s">
        <v>33</v>
      </c>
      <c r="F19" s="8"/>
      <c r="G19" s="8"/>
      <c r="H19" s="8"/>
      <c r="I19" s="8">
        <v>193140</v>
      </c>
      <c r="J19" s="8">
        <v>290232</v>
      </c>
      <c r="K19" s="8">
        <v>1861452</v>
      </c>
      <c r="L19" s="8"/>
      <c r="M19" s="8"/>
      <c r="N19" s="8"/>
      <c r="O19" s="8">
        <v>97092</v>
      </c>
      <c r="P19" s="8"/>
      <c r="Q19" s="8"/>
      <c r="R19" s="8">
        <v>524604</v>
      </c>
      <c r="S19" s="8"/>
      <c r="T19" s="8"/>
      <c r="U19" s="8">
        <f t="shared" si="5"/>
        <v>2966520</v>
      </c>
      <c r="V19" s="2"/>
      <c r="W19" s="5">
        <f t="shared" si="2"/>
        <v>2966520</v>
      </c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</row>
    <row r="20" spans="1:34" ht="22.5" customHeight="1">
      <c r="A20" s="3"/>
      <c r="B20" s="19" t="s">
        <v>32</v>
      </c>
      <c r="D20" s="18" t="s">
        <v>34</v>
      </c>
      <c r="F20" s="8">
        <v>2772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>
        <v>19500</v>
      </c>
      <c r="S20" s="8"/>
      <c r="T20" s="8"/>
      <c r="U20" s="8">
        <f t="shared" si="5"/>
        <v>22272</v>
      </c>
      <c r="V20" s="2"/>
      <c r="W20" s="5">
        <f t="shared" si="2"/>
        <v>22272</v>
      </c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</row>
    <row r="21" spans="1:34" ht="22.5" customHeight="1">
      <c r="A21" s="3"/>
      <c r="B21" s="19" t="s">
        <v>37</v>
      </c>
      <c r="D21" s="18" t="s">
        <v>47</v>
      </c>
      <c r="F21" s="8"/>
      <c r="G21" s="8"/>
      <c r="H21" s="8"/>
      <c r="I21" s="8"/>
      <c r="J21" s="8"/>
      <c r="K21" s="8">
        <v>3476520</v>
      </c>
      <c r="L21" s="8"/>
      <c r="M21" s="8"/>
      <c r="N21" s="8"/>
      <c r="O21" s="8"/>
      <c r="P21" s="8"/>
      <c r="Q21" s="8"/>
      <c r="R21" s="8">
        <v>19600.000000000004</v>
      </c>
      <c r="S21" s="8"/>
      <c r="T21" s="8"/>
      <c r="U21" s="8">
        <f t="shared" si="5"/>
        <v>3496120</v>
      </c>
      <c r="V21" s="2"/>
      <c r="W21" s="5">
        <f t="shared" si="2"/>
        <v>3496120</v>
      </c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</row>
    <row r="22" spans="1:34" ht="22.5" customHeight="1">
      <c r="A22" s="3"/>
      <c r="B22" s="19" t="s">
        <v>21</v>
      </c>
      <c r="D22" s="18" t="s">
        <v>36</v>
      </c>
      <c r="F22" s="8">
        <v>10192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>
        <v>307338</v>
      </c>
      <c r="S22" s="8"/>
      <c r="T22" s="8"/>
      <c r="U22" s="8">
        <f t="shared" si="5"/>
        <v>317530</v>
      </c>
      <c r="V22" s="2"/>
      <c r="W22" s="5">
        <f t="shared" si="2"/>
        <v>317530</v>
      </c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</row>
    <row r="23" spans="1:34" ht="22.5" customHeight="1">
      <c r="A23" s="3"/>
      <c r="B23" s="19" t="s">
        <v>23</v>
      </c>
      <c r="D23" s="18" t="s">
        <v>35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>
        <v>316800</v>
      </c>
      <c r="S23" s="8"/>
      <c r="T23" s="8"/>
      <c r="U23" s="8">
        <f t="shared" si="5"/>
        <v>316800</v>
      </c>
      <c r="V23" s="2"/>
      <c r="W23" s="5">
        <f t="shared" si="2"/>
        <v>316800</v>
      </c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</row>
    <row r="24" spans="1:34" ht="22.5" customHeight="1">
      <c r="A24" s="3"/>
      <c r="B24" s="19" t="s">
        <v>96</v>
      </c>
      <c r="D24" s="18" t="s">
        <v>97</v>
      </c>
      <c r="F24" s="8"/>
      <c r="G24" s="8"/>
      <c r="H24" s="8"/>
      <c r="I24" s="8"/>
      <c r="J24" s="8"/>
      <c r="K24" s="8"/>
      <c r="L24" s="8">
        <v>1044000</v>
      </c>
      <c r="M24" s="8"/>
      <c r="N24" s="8"/>
      <c r="O24" s="8"/>
      <c r="P24" s="8"/>
      <c r="Q24" s="8"/>
      <c r="R24" s="8"/>
      <c r="S24" s="8"/>
      <c r="T24" s="8"/>
      <c r="U24" s="8">
        <f t="shared" si="5"/>
        <v>1044000</v>
      </c>
      <c r="V24" s="2"/>
      <c r="W24" s="5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</row>
    <row r="25" spans="1:34" ht="22.5" customHeight="1">
      <c r="A25" s="3"/>
      <c r="B25" s="22" t="s">
        <v>77</v>
      </c>
      <c r="C25" s="23"/>
      <c r="D25" s="24" t="s">
        <v>15</v>
      </c>
      <c r="F25" s="10">
        <f aca="true" t="shared" si="6" ref="F25:P25">SUM(F26,F27,F28)</f>
        <v>0</v>
      </c>
      <c r="G25" s="10">
        <f t="shared" si="6"/>
        <v>0</v>
      </c>
      <c r="H25" s="10">
        <f t="shared" si="6"/>
        <v>0</v>
      </c>
      <c r="I25" s="10">
        <f t="shared" si="6"/>
        <v>3241946</v>
      </c>
      <c r="J25" s="10">
        <f t="shared" si="6"/>
        <v>118966016</v>
      </c>
      <c r="K25" s="10">
        <f t="shared" si="6"/>
        <v>568556478</v>
      </c>
      <c r="L25" s="10">
        <f t="shared" si="6"/>
        <v>21463298</v>
      </c>
      <c r="M25" s="10">
        <f t="shared" si="6"/>
        <v>54501060</v>
      </c>
      <c r="N25" s="10">
        <f t="shared" si="6"/>
        <v>0</v>
      </c>
      <c r="O25" s="10">
        <f t="shared" si="6"/>
        <v>129810300</v>
      </c>
      <c r="P25" s="10">
        <f t="shared" si="6"/>
        <v>0</v>
      </c>
      <c r="Q25" s="10">
        <f>SUM(Q26,Q27,Q28)</f>
        <v>11772901</v>
      </c>
      <c r="R25" s="10">
        <f>SUM(R26,R27,R28)</f>
        <v>10706959</v>
      </c>
      <c r="S25" s="10">
        <f>SUM(S26,S27,S28)</f>
        <v>0</v>
      </c>
      <c r="T25" s="10">
        <f>SUM(T26,T27,T28)</f>
        <v>0</v>
      </c>
      <c r="U25" s="10">
        <f>SUM(U26,U27,U28)</f>
        <v>919018958</v>
      </c>
      <c r="V25" s="2"/>
      <c r="W25" s="5">
        <f t="shared" si="2"/>
        <v>919018958</v>
      </c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</row>
    <row r="26" spans="1:34" ht="22.5" customHeight="1">
      <c r="A26" s="3"/>
      <c r="B26" s="19" t="s">
        <v>20</v>
      </c>
      <c r="D26" s="18" t="s">
        <v>42</v>
      </c>
      <c r="F26" s="8"/>
      <c r="G26" s="8"/>
      <c r="H26" s="8"/>
      <c r="I26" s="8"/>
      <c r="J26" s="8">
        <v>611778</v>
      </c>
      <c r="K26" s="8">
        <v>462436</v>
      </c>
      <c r="L26" s="8"/>
      <c r="M26" s="8">
        <v>1008747</v>
      </c>
      <c r="N26" s="8"/>
      <c r="O26" s="8"/>
      <c r="P26" s="8"/>
      <c r="Q26" s="8"/>
      <c r="R26" s="8">
        <v>1386955</v>
      </c>
      <c r="S26" s="8"/>
      <c r="T26" s="8"/>
      <c r="U26" s="8">
        <f>SUM(F26:T26)</f>
        <v>3469916</v>
      </c>
      <c r="V26" s="2"/>
      <c r="W26" s="5">
        <f t="shared" si="2"/>
        <v>3469916</v>
      </c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</row>
    <row r="27" spans="1:34" ht="22.5" customHeight="1">
      <c r="A27" s="3"/>
      <c r="B27" s="19" t="s">
        <v>39</v>
      </c>
      <c r="D27" s="18" t="s">
        <v>43</v>
      </c>
      <c r="F27" s="8"/>
      <c r="G27" s="8"/>
      <c r="H27" s="8"/>
      <c r="I27" s="8">
        <v>3241946</v>
      </c>
      <c r="J27" s="8">
        <v>118354238</v>
      </c>
      <c r="K27" s="8">
        <v>568094042</v>
      </c>
      <c r="L27" s="8">
        <v>21463298</v>
      </c>
      <c r="M27" s="8">
        <v>53492313</v>
      </c>
      <c r="N27" s="8"/>
      <c r="O27" s="8">
        <v>129810300</v>
      </c>
      <c r="P27" s="8"/>
      <c r="Q27" s="8">
        <v>11772901</v>
      </c>
      <c r="R27" s="8">
        <v>9320004</v>
      </c>
      <c r="S27" s="8"/>
      <c r="T27" s="8"/>
      <c r="U27" s="8">
        <f>SUM(F27:T27)</f>
        <v>915549042</v>
      </c>
      <c r="V27" s="2"/>
      <c r="W27" s="5">
        <f t="shared" si="2"/>
        <v>915549042</v>
      </c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</row>
    <row r="28" spans="1:34" ht="22.5" customHeight="1">
      <c r="A28" s="3"/>
      <c r="B28" s="19" t="s">
        <v>31</v>
      </c>
      <c r="D28" s="18" t="s">
        <v>101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>
        <f>SUM(F28:T28)</f>
        <v>0</v>
      </c>
      <c r="V28" s="2"/>
      <c r="W28" s="5">
        <f t="shared" si="2"/>
        <v>0</v>
      </c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</row>
    <row r="29" spans="1:34" ht="22.5" customHeight="1">
      <c r="A29" s="3"/>
      <c r="B29" s="22" t="s">
        <v>78</v>
      </c>
      <c r="C29" s="23"/>
      <c r="D29" s="24" t="s">
        <v>41</v>
      </c>
      <c r="F29" s="10">
        <v>306</v>
      </c>
      <c r="G29" s="10">
        <v>3084</v>
      </c>
      <c r="H29" s="10"/>
      <c r="I29" s="10">
        <v>112926</v>
      </c>
      <c r="J29" s="10">
        <v>11571875</v>
      </c>
      <c r="K29" s="10">
        <v>52339408</v>
      </c>
      <c r="L29" s="10">
        <v>1423420</v>
      </c>
      <c r="M29" s="10">
        <v>8252746</v>
      </c>
      <c r="N29" s="10">
        <v>5384</v>
      </c>
      <c r="O29" s="10">
        <v>14527007</v>
      </c>
      <c r="P29" s="10">
        <v>272808</v>
      </c>
      <c r="Q29" s="10"/>
      <c r="R29" s="10">
        <v>746224</v>
      </c>
      <c r="S29" s="10"/>
      <c r="T29" s="10"/>
      <c r="U29" s="10">
        <f>SUM(F29:T29)</f>
        <v>89255188</v>
      </c>
      <c r="V29" s="2"/>
      <c r="W29" s="5">
        <f t="shared" si="2"/>
        <v>89255188</v>
      </c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</row>
    <row r="30" spans="6:34" ht="25.5" customHeight="1"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</row>
    <row r="31" spans="6:34" ht="18" customHeight="1" hidden="1"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>
        <f>+S9-S13</f>
        <v>0</v>
      </c>
      <c r="T31" s="4">
        <f>+T9-T13</f>
        <v>0</v>
      </c>
      <c r="U31" s="4">
        <f>+U9-U13</f>
        <v>0</v>
      </c>
      <c r="V31" s="4">
        <f>+V9-V13</f>
        <v>0</v>
      </c>
      <c r="W31" s="4" t="e">
        <f>+W9-W13</f>
        <v>#REF!</v>
      </c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 spans="6:34" ht="18" customHeight="1"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6:34" ht="18" customHeight="1"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6:34" ht="18" customHeight="1"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</row>
    <row r="35" spans="6:34" ht="18" customHeight="1"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</row>
    <row r="36" spans="6:34" ht="18" customHeight="1"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6:34" ht="18" customHeight="1"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6:34" ht="18" customHeight="1"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6:34" ht="18" customHeight="1"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6:34" ht="18" customHeight="1"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6:34" ht="18" customHeight="1"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6:34" ht="18" customHeight="1"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6:34" ht="18" customHeight="1"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</row>
    <row r="44" spans="6:34" ht="18" customHeight="1"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</row>
    <row r="45" spans="6:34" ht="18" customHeight="1"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</row>
    <row r="46" spans="6:34" ht="18" customHeight="1"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</row>
    <row r="47" spans="22:34" ht="18" customHeight="1"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</row>
    <row r="48" spans="22:34" ht="18" customHeight="1"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</row>
    <row r="49" spans="22:34" ht="18" customHeight="1"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</row>
    <row r="50" spans="22:34" ht="18" customHeight="1"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spans="22:34" ht="18" customHeight="1"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 spans="22:34" ht="18" customHeight="1"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</row>
    <row r="53" spans="22:34" ht="18" customHeight="1"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</row>
    <row r="54" spans="22:34" ht="18" customHeight="1"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</row>
    <row r="55" spans="22:34" ht="18" customHeight="1"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</row>
    <row r="56" spans="22:34" ht="18" customHeight="1"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</row>
    <row r="57" spans="22:34" ht="18" customHeight="1"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</row>
    <row r="58" spans="22:34" ht="18" customHeight="1"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</row>
    <row r="59" spans="22:34" ht="18" customHeight="1"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</row>
    <row r="60" spans="22:34" ht="18" customHeight="1"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</row>
    <row r="61" spans="22:34" ht="18" customHeight="1"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</row>
    <row r="62" spans="22:34" ht="18" customHeight="1"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</row>
    <row r="63" spans="22:34" ht="18" customHeight="1"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</row>
    <row r="64" spans="22:34" ht="18" customHeight="1"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</row>
    <row r="65" spans="22:34" ht="18" customHeight="1"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</row>
    <row r="66" spans="22:34" ht="18" customHeight="1"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</row>
    <row r="67" spans="22:34" ht="18" customHeight="1"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</row>
    <row r="68" spans="22:34" ht="18" customHeight="1"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</row>
    <row r="69" spans="22:34" ht="18" customHeight="1"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</row>
    <row r="70" spans="22:34" ht="18" customHeight="1"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</row>
    <row r="71" spans="22:34" ht="18" customHeight="1"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</row>
    <row r="72" spans="22:34" ht="18" customHeight="1"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</row>
    <row r="73" spans="22:34" ht="18" customHeight="1"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</row>
    <row r="74" spans="22:34" ht="18" customHeight="1"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</row>
    <row r="75" spans="22:34" ht="18" customHeight="1"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</row>
    <row r="76" spans="22:34" ht="18" customHeight="1"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</row>
    <row r="77" spans="22:34" ht="18" customHeight="1"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</row>
    <row r="78" spans="22:34" ht="18" customHeight="1"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</row>
  </sheetData>
  <sheetProtection/>
  <printOptions/>
  <pageMargins left="0.35433070866141736" right="0.35433070866141736" top="0.7086614173228347" bottom="0.35433070866141736" header="0.31496062992125984" footer="0.31496062992125984"/>
  <pageSetup fitToHeight="0" horizontalDpi="600" verticalDpi="600" orientation="landscape" paperSize="122" scale="40" r:id="rId2"/>
  <colBreaks count="1" manualBreakCount="1">
    <brk id="2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G85"/>
  <sheetViews>
    <sheetView zoomScale="60" zoomScaleNormal="60" zoomScalePageLayoutView="0" workbookViewId="0" topLeftCell="A1">
      <selection activeCell="K2" sqref="K2"/>
    </sheetView>
  </sheetViews>
  <sheetFormatPr defaultColWidth="9.625" defaultRowHeight="18" customHeight="1"/>
  <cols>
    <col min="1" max="1" width="2.25390625" style="1" customWidth="1"/>
    <col min="2" max="2" width="7.25390625" style="1" customWidth="1"/>
    <col min="3" max="3" width="0.875" style="1" customWidth="1"/>
    <col min="4" max="4" width="40.625" style="1" customWidth="1"/>
    <col min="5" max="5" width="3.625" style="1" customWidth="1"/>
    <col min="6" max="6" width="13.50390625" style="1" customWidth="1"/>
    <col min="7" max="8" width="13.25390625" style="1" customWidth="1"/>
    <col min="9" max="9" width="14.50390625" style="1" customWidth="1"/>
    <col min="10" max="10" width="16.00390625" style="1" customWidth="1"/>
    <col min="11" max="11" width="18.125" style="1" customWidth="1"/>
    <col min="12" max="12" width="15.00390625" style="1" customWidth="1"/>
    <col min="13" max="13" width="16.125" style="1" bestFit="1" customWidth="1"/>
    <col min="14" max="14" width="15.875" style="1" customWidth="1"/>
    <col min="15" max="15" width="16.375" style="1" customWidth="1"/>
    <col min="16" max="16" width="14.75390625" style="1" customWidth="1"/>
    <col min="17" max="17" width="16.375" style="1" customWidth="1"/>
    <col min="18" max="18" width="15.00390625" style="1" customWidth="1"/>
    <col min="19" max="19" width="13.125" style="1" customWidth="1"/>
    <col min="20" max="20" width="15.25390625" style="1" customWidth="1"/>
    <col min="21" max="21" width="18.75390625" style="1" customWidth="1"/>
    <col min="22" max="22" width="2.50390625" style="1" hidden="1" customWidth="1"/>
    <col min="23" max="23" width="18.375" style="1" hidden="1" customWidth="1"/>
    <col min="24" max="24" width="19.125" style="1" hidden="1" customWidth="1"/>
    <col min="25" max="25" width="17.125" style="1" hidden="1" customWidth="1"/>
    <col min="26" max="30" width="9.625" style="1" customWidth="1"/>
    <col min="31" max="31" width="10.875" style="1" bestFit="1" customWidth="1"/>
    <col min="32" max="16384" width="9.625" style="1" customWidth="1"/>
  </cols>
  <sheetData>
    <row r="1" ht="18" customHeight="1">
      <c r="O1" s="14"/>
    </row>
    <row r="2" spans="2:15" ht="18" customHeight="1">
      <c r="B2" s="25"/>
      <c r="K2" s="86" t="s">
        <v>121</v>
      </c>
      <c r="L2" s="86"/>
      <c r="M2" s="86"/>
      <c r="N2" s="86"/>
      <c r="O2" s="86"/>
    </row>
    <row r="3" spans="2:21" ht="18" customHeight="1">
      <c r="B3" s="25"/>
      <c r="F3" s="6"/>
      <c r="G3" s="6"/>
      <c r="H3" s="6"/>
      <c r="I3" s="6"/>
      <c r="J3" s="6"/>
      <c r="K3" s="87" t="s">
        <v>119</v>
      </c>
      <c r="L3" s="87"/>
      <c r="M3" s="87"/>
      <c r="N3" s="87"/>
      <c r="O3" s="87"/>
      <c r="P3" s="6"/>
      <c r="Q3" s="6"/>
      <c r="R3" s="6"/>
      <c r="S3" s="6"/>
      <c r="T3" s="6"/>
      <c r="U3" s="6"/>
    </row>
    <row r="4" spans="2:21" ht="18" customHeight="1">
      <c r="B4" s="26"/>
      <c r="S4" s="14"/>
      <c r="T4" s="14"/>
      <c r="U4" s="14"/>
    </row>
    <row r="5" spans="2:21" ht="18" customHeight="1">
      <c r="B5" s="26"/>
      <c r="S5" s="14"/>
      <c r="T5" s="14"/>
      <c r="U5" s="14"/>
    </row>
    <row r="6" ht="18" customHeight="1">
      <c r="B6" s="20"/>
    </row>
    <row r="7" spans="2:23" ht="18" customHeight="1">
      <c r="B7" s="12"/>
      <c r="F7" s="11" t="s">
        <v>53</v>
      </c>
      <c r="G7" s="11" t="s">
        <v>54</v>
      </c>
      <c r="H7" s="11" t="s">
        <v>55</v>
      </c>
      <c r="I7" s="11" t="s">
        <v>65</v>
      </c>
      <c r="J7" s="11" t="s">
        <v>66</v>
      </c>
      <c r="K7" s="11" t="s">
        <v>56</v>
      </c>
      <c r="L7" s="11" t="s">
        <v>57</v>
      </c>
      <c r="M7" s="11" t="s">
        <v>58</v>
      </c>
      <c r="N7" s="11" t="s">
        <v>60</v>
      </c>
      <c r="O7" s="11" t="s">
        <v>80</v>
      </c>
      <c r="P7" s="11" t="s">
        <v>61</v>
      </c>
      <c r="Q7" s="43" t="s">
        <v>103</v>
      </c>
      <c r="R7" s="11" t="s">
        <v>62</v>
      </c>
      <c r="S7" s="11" t="s">
        <v>63</v>
      </c>
      <c r="T7" s="11" t="s">
        <v>49</v>
      </c>
      <c r="U7" s="13" t="s">
        <v>50</v>
      </c>
      <c r="W7" s="1" t="s">
        <v>69</v>
      </c>
    </row>
    <row r="8" spans="2:23" ht="18" customHeight="1">
      <c r="B8" s="15"/>
      <c r="F8" s="7" t="s">
        <v>104</v>
      </c>
      <c r="G8" s="7" t="s">
        <v>105</v>
      </c>
      <c r="H8" s="7" t="s">
        <v>106</v>
      </c>
      <c r="I8" s="7" t="s">
        <v>107</v>
      </c>
      <c r="J8" s="7" t="s">
        <v>108</v>
      </c>
      <c r="K8" s="7" t="s">
        <v>109</v>
      </c>
      <c r="L8" s="7" t="s">
        <v>110</v>
      </c>
      <c r="M8" s="7" t="s">
        <v>111</v>
      </c>
      <c r="N8" s="7" t="s">
        <v>112</v>
      </c>
      <c r="O8" s="7" t="s">
        <v>113</v>
      </c>
      <c r="P8" s="7" t="s">
        <v>114</v>
      </c>
      <c r="Q8" s="7" t="s">
        <v>115</v>
      </c>
      <c r="R8" s="7" t="s">
        <v>116</v>
      </c>
      <c r="S8" s="7" t="s">
        <v>93</v>
      </c>
      <c r="T8" s="7" t="s">
        <v>94</v>
      </c>
      <c r="U8" s="16" t="s">
        <v>64</v>
      </c>
      <c r="W8" s="1" t="s">
        <v>70</v>
      </c>
    </row>
    <row r="9" spans="1:33" s="70" customFormat="1" ht="24.75" customHeight="1">
      <c r="A9" s="61"/>
      <c r="B9" s="62" t="s">
        <v>0</v>
      </c>
      <c r="C9" s="63"/>
      <c r="D9" s="64" t="s">
        <v>1</v>
      </c>
      <c r="E9" s="65"/>
      <c r="F9" s="66">
        <f>+SUM(F11:F14)</f>
        <v>95922.207</v>
      </c>
      <c r="G9" s="66">
        <f aca="true" t="shared" si="0" ref="G9:X9">+SUM(G11:G14)</f>
        <v>159838.58299999998</v>
      </c>
      <c r="H9" s="66">
        <f t="shared" si="0"/>
        <v>152131.485</v>
      </c>
      <c r="I9" s="66">
        <f t="shared" si="0"/>
        <v>2252963.903</v>
      </c>
      <c r="J9" s="66">
        <f t="shared" si="0"/>
        <v>95851916.955</v>
      </c>
      <c r="K9" s="66">
        <f t="shared" si="0"/>
        <v>465041366.492</v>
      </c>
      <c r="L9" s="66">
        <f t="shared" si="0"/>
        <v>17044138.917999998</v>
      </c>
      <c r="M9" s="66">
        <f t="shared" si="0"/>
        <v>51277652.916999996</v>
      </c>
      <c r="N9" s="66">
        <f t="shared" si="0"/>
        <v>151140.62</v>
      </c>
      <c r="O9" s="66">
        <f t="shared" si="0"/>
        <v>69840225.828</v>
      </c>
      <c r="P9" s="66">
        <f t="shared" si="0"/>
        <v>293410.928</v>
      </c>
      <c r="Q9" s="66">
        <f t="shared" si="0"/>
        <v>246000</v>
      </c>
      <c r="R9" s="66">
        <f t="shared" si="0"/>
        <v>6564709.8440000005</v>
      </c>
      <c r="S9" s="66">
        <f t="shared" si="0"/>
        <v>0</v>
      </c>
      <c r="T9" s="66">
        <f t="shared" si="0"/>
        <v>0</v>
      </c>
      <c r="U9" s="66">
        <f t="shared" si="0"/>
        <v>708971418.68</v>
      </c>
      <c r="V9" s="66">
        <f t="shared" si="0"/>
        <v>0</v>
      </c>
      <c r="W9" s="66">
        <f t="shared" si="0"/>
        <v>708837129.092</v>
      </c>
      <c r="X9" s="66">
        <f t="shared" si="0"/>
        <v>0</v>
      </c>
      <c r="Y9" s="69"/>
      <c r="Z9" s="69"/>
      <c r="AA9" s="69"/>
      <c r="AB9" s="69"/>
      <c r="AC9" s="69"/>
      <c r="AD9" s="69"/>
      <c r="AE9" s="69"/>
      <c r="AF9" s="69"/>
      <c r="AG9" s="69"/>
    </row>
    <row r="10" spans="1:33" ht="22.5" customHeight="1">
      <c r="A10" s="3"/>
      <c r="B10" s="17"/>
      <c r="D10" s="1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>
        <f>SUM(F10:T10)</f>
        <v>0</v>
      </c>
      <c r="V10" s="2"/>
      <c r="W10" s="5">
        <f aca="true" t="shared" si="1" ref="W10:W32">+U10-T10-S10</f>
        <v>0</v>
      </c>
      <c r="X10" s="2"/>
      <c r="Y10" s="2"/>
      <c r="Z10" s="2"/>
      <c r="AA10" s="2"/>
      <c r="AB10" s="2"/>
      <c r="AC10" s="2"/>
      <c r="AD10" s="2"/>
      <c r="AE10" s="2"/>
      <c r="AF10" s="2"/>
      <c r="AG10" s="2"/>
    </row>
    <row r="11" spans="1:33" ht="22.5" customHeight="1">
      <c r="A11" s="3"/>
      <c r="B11" s="17" t="s">
        <v>25</v>
      </c>
      <c r="D11" s="18" t="s">
        <v>26</v>
      </c>
      <c r="F11" s="8"/>
      <c r="G11" s="8"/>
      <c r="H11" s="8"/>
      <c r="I11" s="8"/>
      <c r="J11" s="8">
        <v>232999.40100000004</v>
      </c>
      <c r="K11" s="8">
        <v>1391288.2690000003</v>
      </c>
      <c r="L11" s="8">
        <v>43293.918000000005</v>
      </c>
      <c r="M11" s="8">
        <v>121389.226</v>
      </c>
      <c r="N11" s="8"/>
      <c r="O11" s="8">
        <v>165717.54600000003</v>
      </c>
      <c r="P11" s="8"/>
      <c r="Q11" s="8"/>
      <c r="R11" s="8">
        <v>13060.587</v>
      </c>
      <c r="S11" s="8"/>
      <c r="T11" s="8"/>
      <c r="U11" s="8">
        <f>SUM(F11:T11)</f>
        <v>1967748.9470000006</v>
      </c>
      <c r="V11" s="2"/>
      <c r="W11" s="5">
        <f>+U11-T11-S11</f>
        <v>1967748.9470000006</v>
      </c>
      <c r="X11" s="2"/>
      <c r="Y11" s="2"/>
      <c r="Z11" s="2"/>
      <c r="AA11" s="2"/>
      <c r="AB11" s="2"/>
      <c r="AC11" s="2"/>
      <c r="AD11" s="2"/>
      <c r="AE11" s="2"/>
      <c r="AF11" s="2"/>
      <c r="AG11" s="2"/>
    </row>
    <row r="12" spans="1:33" ht="22.5" customHeight="1">
      <c r="A12" s="3"/>
      <c r="B12" s="17" t="s">
        <v>72</v>
      </c>
      <c r="D12" s="18" t="s">
        <v>29</v>
      </c>
      <c r="F12" s="8"/>
      <c r="G12" s="8"/>
      <c r="H12" s="8"/>
      <c r="I12" s="8"/>
      <c r="J12" s="8">
        <v>31219.743</v>
      </c>
      <c r="K12" s="8">
        <v>88917.761</v>
      </c>
      <c r="L12" s="8"/>
      <c r="M12" s="8">
        <v>6089.857</v>
      </c>
      <c r="N12" s="8"/>
      <c r="O12" s="8">
        <v>3746.8469999999998</v>
      </c>
      <c r="P12" s="8"/>
      <c r="Q12" s="8"/>
      <c r="R12" s="8">
        <v>4315.38</v>
      </c>
      <c r="S12" s="8"/>
      <c r="T12" s="8"/>
      <c r="U12" s="8">
        <f>SUM(F12:T12)</f>
        <v>134289.588</v>
      </c>
      <c r="V12" s="2"/>
      <c r="W12" s="5"/>
      <c r="X12" s="2"/>
      <c r="Y12" s="2"/>
      <c r="Z12" s="2"/>
      <c r="AA12" s="2"/>
      <c r="AB12" s="2"/>
      <c r="AC12" s="2"/>
      <c r="AD12" s="2"/>
      <c r="AE12" s="2"/>
      <c r="AF12" s="2"/>
      <c r="AG12" s="2"/>
    </row>
    <row r="13" spans="1:33" ht="22.5" customHeight="1">
      <c r="A13" s="3"/>
      <c r="B13" s="17" t="s">
        <v>73</v>
      </c>
      <c r="D13" s="18" t="s">
        <v>51</v>
      </c>
      <c r="F13" s="8">
        <v>94842</v>
      </c>
      <c r="G13" s="8">
        <v>138052</v>
      </c>
      <c r="H13" s="8">
        <v>152128</v>
      </c>
      <c r="I13" s="8">
        <v>1937842</v>
      </c>
      <c r="J13" s="8">
        <v>82172006</v>
      </c>
      <c r="K13" s="8">
        <v>406027326</v>
      </c>
      <c r="L13" s="8">
        <v>15540322</v>
      </c>
      <c r="M13" s="8">
        <v>42111502</v>
      </c>
      <c r="N13" s="8">
        <v>145177</v>
      </c>
      <c r="O13" s="8">
        <v>53147685</v>
      </c>
      <c r="P13" s="8">
        <v>14951</v>
      </c>
      <c r="Q13" s="8">
        <v>153208</v>
      </c>
      <c r="R13" s="8">
        <v>5683942</v>
      </c>
      <c r="S13" s="8"/>
      <c r="T13" s="8"/>
      <c r="U13" s="8">
        <f>SUM(F13:T13)</f>
        <v>607318983</v>
      </c>
      <c r="V13" s="2"/>
      <c r="W13" s="5">
        <f t="shared" si="1"/>
        <v>607318983</v>
      </c>
      <c r="X13" s="2"/>
      <c r="Y13" s="2"/>
      <c r="Z13" s="2"/>
      <c r="AA13" s="2"/>
      <c r="AB13" s="2"/>
      <c r="AC13" s="2"/>
      <c r="AD13" s="2"/>
      <c r="AE13" s="2"/>
      <c r="AF13" s="2"/>
      <c r="AG13" s="2"/>
    </row>
    <row r="14" spans="1:33" ht="22.5" customHeight="1">
      <c r="A14" s="3"/>
      <c r="B14" s="17" t="s">
        <v>74</v>
      </c>
      <c r="D14" s="18" t="s">
        <v>5</v>
      </c>
      <c r="F14" s="8">
        <v>1080.207</v>
      </c>
      <c r="G14" s="8">
        <v>21786.583</v>
      </c>
      <c r="H14" s="8">
        <v>3.485</v>
      </c>
      <c r="I14" s="8">
        <v>315121.903</v>
      </c>
      <c r="J14" s="8">
        <v>13415691.811</v>
      </c>
      <c r="K14" s="8">
        <v>57533834.462</v>
      </c>
      <c r="L14" s="8">
        <v>1460523</v>
      </c>
      <c r="M14" s="8">
        <v>9038671.834</v>
      </c>
      <c r="N14" s="8">
        <v>5963.62</v>
      </c>
      <c r="O14" s="8">
        <v>16523076.435</v>
      </c>
      <c r="P14" s="8">
        <v>278459.928</v>
      </c>
      <c r="Q14" s="8">
        <v>92792</v>
      </c>
      <c r="R14" s="8">
        <v>863391.877</v>
      </c>
      <c r="S14" s="8"/>
      <c r="T14" s="8"/>
      <c r="U14" s="8">
        <f>SUM(F14:T14)</f>
        <v>99550397.14500003</v>
      </c>
      <c r="V14" s="2"/>
      <c r="W14" s="5">
        <f t="shared" si="1"/>
        <v>99550397.14500003</v>
      </c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s="70" customFormat="1" ht="24.75" customHeight="1">
      <c r="A15" s="61"/>
      <c r="B15" s="71"/>
      <c r="C15" s="63"/>
      <c r="D15" s="64" t="s">
        <v>6</v>
      </c>
      <c r="E15" s="65"/>
      <c r="F15" s="66">
        <f aca="true" t="shared" si="2" ref="F15:T15">SUM(F16,F17,F19,F28,F32)</f>
        <v>145652.47099999996</v>
      </c>
      <c r="G15" s="66">
        <f t="shared" si="2"/>
        <v>148488.96999999997</v>
      </c>
      <c r="H15" s="66">
        <f t="shared" si="2"/>
        <v>171281.213</v>
      </c>
      <c r="I15" s="66">
        <f t="shared" si="2"/>
        <v>940680.5189999999</v>
      </c>
      <c r="J15" s="66">
        <f t="shared" si="2"/>
        <v>89660128.54300001</v>
      </c>
      <c r="K15" s="66">
        <f>SUM(K16,K17,K19,K28,K32,K18)</f>
        <v>455555175.4239999</v>
      </c>
      <c r="L15" s="66">
        <f t="shared" si="2"/>
        <v>14863698.304999998</v>
      </c>
      <c r="M15" s="66">
        <f t="shared" si="2"/>
        <v>49303046.152</v>
      </c>
      <c r="N15" s="66">
        <f t="shared" si="2"/>
        <v>143460.63</v>
      </c>
      <c r="O15" s="66">
        <f t="shared" si="2"/>
        <v>69961066.53100002</v>
      </c>
      <c r="P15" s="66">
        <f t="shared" si="2"/>
        <v>296011.657</v>
      </c>
      <c r="Q15" s="66">
        <f t="shared" si="2"/>
        <v>238955.724</v>
      </c>
      <c r="R15" s="66">
        <f t="shared" si="2"/>
        <v>8085049.408000004</v>
      </c>
      <c r="S15" s="66">
        <f t="shared" si="2"/>
        <v>0</v>
      </c>
      <c r="T15" s="66">
        <f t="shared" si="2"/>
        <v>0</v>
      </c>
      <c r="U15" s="66">
        <f>SUM(U16,U17,U19,U28,U32,U18)</f>
        <v>689512695.547</v>
      </c>
      <c r="V15" s="69"/>
      <c r="W15" s="72" t="e">
        <f>SUM(W16,W17,#REF!,#REF!,#REF!,#REF!,W19,W28:W28,#REF!,#REF!,#REF!,W32)</f>
        <v>#REF!</v>
      </c>
      <c r="X15" s="69"/>
      <c r="Y15" s="69"/>
      <c r="Z15" s="69"/>
      <c r="AA15" s="69"/>
      <c r="AB15" s="69"/>
      <c r="AC15" s="69"/>
      <c r="AD15" s="69"/>
      <c r="AE15" s="69"/>
      <c r="AF15" s="69"/>
      <c r="AG15" s="69"/>
    </row>
    <row r="16" spans="1:33" ht="22.5" customHeight="1">
      <c r="A16" s="3"/>
      <c r="B16" s="17" t="s">
        <v>7</v>
      </c>
      <c r="D16" s="18" t="s">
        <v>8</v>
      </c>
      <c r="F16" s="8">
        <v>71054.727</v>
      </c>
      <c r="G16" s="8">
        <v>135031.403</v>
      </c>
      <c r="H16" s="8">
        <v>156349.944</v>
      </c>
      <c r="I16" s="8">
        <v>222591.242</v>
      </c>
      <c r="J16" s="8">
        <v>649905.314</v>
      </c>
      <c r="K16" s="8">
        <v>4470236.375</v>
      </c>
      <c r="L16" s="8">
        <v>413035.141</v>
      </c>
      <c r="M16" s="8">
        <v>406822.258</v>
      </c>
      <c r="N16" s="8">
        <v>135506.264</v>
      </c>
      <c r="O16" s="8"/>
      <c r="P16" s="8">
        <v>23204.493000000002</v>
      </c>
      <c r="Q16" s="8"/>
      <c r="R16" s="8">
        <v>296033.736</v>
      </c>
      <c r="S16" s="8"/>
      <c r="T16" s="8"/>
      <c r="U16" s="8">
        <f>SUM(F16:T16)</f>
        <v>6979770.897</v>
      </c>
      <c r="V16" s="2"/>
      <c r="W16" s="5">
        <f t="shared" si="1"/>
        <v>6979770.897</v>
      </c>
      <c r="X16" s="2"/>
      <c r="Y16" s="2"/>
      <c r="Z16" s="2"/>
      <c r="AA16" s="2"/>
      <c r="AB16" s="2"/>
      <c r="AC16" s="2"/>
      <c r="AD16" s="2"/>
      <c r="AE16" s="2"/>
      <c r="AF16" s="2"/>
      <c r="AG16" s="2"/>
    </row>
    <row r="17" spans="1:33" ht="22.5" customHeight="1">
      <c r="A17" s="3"/>
      <c r="B17" s="17" t="s">
        <v>9</v>
      </c>
      <c r="D17" s="18" t="s">
        <v>10</v>
      </c>
      <c r="F17" s="8">
        <v>63028.28</v>
      </c>
      <c r="G17" s="8">
        <v>10374.46</v>
      </c>
      <c r="H17" s="8">
        <v>14931.269</v>
      </c>
      <c r="I17" s="8">
        <v>22134</v>
      </c>
      <c r="J17" s="8">
        <v>90297.271</v>
      </c>
      <c r="K17" s="8">
        <v>540072.3640000001</v>
      </c>
      <c r="L17" s="8">
        <v>29895.623</v>
      </c>
      <c r="M17" s="8">
        <v>33961.013</v>
      </c>
      <c r="N17" s="8">
        <v>2570.594</v>
      </c>
      <c r="O17" s="8"/>
      <c r="P17" s="8"/>
      <c r="Q17" s="8">
        <v>19362.106</v>
      </c>
      <c r="R17" s="8">
        <v>242982.66200000007</v>
      </c>
      <c r="S17" s="8"/>
      <c r="T17" s="8"/>
      <c r="U17" s="8">
        <f>SUM(F17:T17)</f>
        <v>1069609.6420000002</v>
      </c>
      <c r="V17" s="2"/>
      <c r="W17" s="5">
        <f t="shared" si="1"/>
        <v>1069609.6420000002</v>
      </c>
      <c r="X17" s="2"/>
      <c r="Y17" s="2"/>
      <c r="Z17" s="2"/>
      <c r="AA17" s="2"/>
      <c r="AB17" s="2"/>
      <c r="AC17" s="2"/>
      <c r="AD17" s="2"/>
      <c r="AE17" s="2"/>
      <c r="AF17" s="2"/>
      <c r="AG17" s="2"/>
    </row>
    <row r="18" spans="1:33" ht="22.5" customHeight="1">
      <c r="A18" s="3"/>
      <c r="B18" s="17" t="s">
        <v>75</v>
      </c>
      <c r="D18" s="18" t="s">
        <v>67</v>
      </c>
      <c r="F18" s="8"/>
      <c r="G18" s="8"/>
      <c r="H18" s="8"/>
      <c r="I18" s="8"/>
      <c r="J18" s="8"/>
      <c r="K18" s="8">
        <v>24675</v>
      </c>
      <c r="L18" s="8"/>
      <c r="M18" s="8"/>
      <c r="N18" s="8"/>
      <c r="O18" s="8"/>
      <c r="P18" s="8"/>
      <c r="Q18" s="8"/>
      <c r="R18" s="8"/>
      <c r="S18" s="8"/>
      <c r="T18" s="8"/>
      <c r="U18" s="8">
        <f>SUM(F18:T18)</f>
        <v>24675</v>
      </c>
      <c r="V18" s="2"/>
      <c r="W18" s="5"/>
      <c r="X18" s="2"/>
      <c r="Y18" s="2"/>
      <c r="Z18" s="2"/>
      <c r="AA18" s="2"/>
      <c r="AB18" s="2"/>
      <c r="AC18" s="2"/>
      <c r="AD18" s="2"/>
      <c r="AE18" s="2"/>
      <c r="AF18" s="2"/>
      <c r="AG18" s="2"/>
    </row>
    <row r="19" spans="1:33" ht="22.5" customHeight="1">
      <c r="A19" s="3"/>
      <c r="B19" s="17" t="s">
        <v>76</v>
      </c>
      <c r="D19" s="21" t="s">
        <v>68</v>
      </c>
      <c r="F19" s="8">
        <f aca="true" t="shared" si="3" ref="F19:R19">SUM(F20:F26)</f>
        <v>11263.634</v>
      </c>
      <c r="G19" s="8">
        <f t="shared" si="3"/>
        <v>0</v>
      </c>
      <c r="H19" s="8">
        <f t="shared" si="3"/>
        <v>0</v>
      </c>
      <c r="I19" s="8">
        <f t="shared" si="3"/>
        <v>187999.056</v>
      </c>
      <c r="J19" s="8">
        <f t="shared" si="3"/>
        <v>282800</v>
      </c>
      <c r="K19" s="8">
        <f t="shared" si="3"/>
        <v>3655068.7350000003</v>
      </c>
      <c r="L19" s="8">
        <f t="shared" si="3"/>
        <v>0</v>
      </c>
      <c r="M19" s="8">
        <f>SUM(M20:M27)</f>
        <v>0</v>
      </c>
      <c r="N19" s="8">
        <f t="shared" si="3"/>
        <v>0</v>
      </c>
      <c r="O19" s="8">
        <f>SUM(O20:O26)</f>
        <v>80800</v>
      </c>
      <c r="P19" s="8">
        <f t="shared" si="3"/>
        <v>0</v>
      </c>
      <c r="Q19" s="8">
        <f>SUM(Q20:Q26)</f>
        <v>0</v>
      </c>
      <c r="R19" s="8">
        <f t="shared" si="3"/>
        <v>578361.974</v>
      </c>
      <c r="S19" s="8">
        <f>SUM(S20:S26)</f>
        <v>0</v>
      </c>
      <c r="T19" s="8">
        <f>SUM(T20:T26)</f>
        <v>0</v>
      </c>
      <c r="U19" s="8">
        <f>SUM(F19:T19)</f>
        <v>4796293.399000001</v>
      </c>
      <c r="V19" s="2"/>
      <c r="W19" s="5">
        <f t="shared" si="1"/>
        <v>4796293.399000001</v>
      </c>
      <c r="X19" s="2"/>
      <c r="Y19" s="2"/>
      <c r="Z19" s="2"/>
      <c r="AA19" s="2"/>
      <c r="AB19" s="2"/>
      <c r="AC19" s="2"/>
      <c r="AD19" s="2"/>
      <c r="AE19" s="2"/>
      <c r="AF19" s="2"/>
      <c r="AG19" s="2"/>
    </row>
    <row r="20" spans="1:33" ht="22.5" customHeight="1">
      <c r="A20" s="3"/>
      <c r="B20" s="29" t="s">
        <v>20</v>
      </c>
      <c r="C20" s="27"/>
      <c r="D20" s="30" t="s">
        <v>38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>
        <f aca="true" t="shared" si="4" ref="U20:U27">SUM(F20:T20)</f>
        <v>0</v>
      </c>
      <c r="V20" s="2"/>
      <c r="W20" s="5">
        <f t="shared" si="1"/>
        <v>0</v>
      </c>
      <c r="X20" s="2"/>
      <c r="Y20" s="2"/>
      <c r="Z20" s="2"/>
      <c r="AA20" s="2"/>
      <c r="AB20" s="2"/>
      <c r="AC20" s="2"/>
      <c r="AD20" s="2"/>
      <c r="AE20" s="2"/>
      <c r="AF20" s="2"/>
      <c r="AG20" s="2"/>
    </row>
    <row r="21" spans="1:33" ht="22.5" customHeight="1">
      <c r="A21" s="3"/>
      <c r="B21" s="19" t="s">
        <v>39</v>
      </c>
      <c r="D21" s="18" t="s">
        <v>98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>
        <f t="shared" si="4"/>
        <v>0</v>
      </c>
      <c r="V21" s="2"/>
      <c r="W21" s="5">
        <f t="shared" si="1"/>
        <v>0</v>
      </c>
      <c r="X21" s="2"/>
      <c r="Y21" s="2"/>
      <c r="Z21" s="2"/>
      <c r="AA21" s="2"/>
      <c r="AB21" s="2"/>
      <c r="AC21" s="2"/>
      <c r="AD21" s="2"/>
      <c r="AE21" s="2"/>
      <c r="AF21" s="2"/>
      <c r="AG21" s="2"/>
    </row>
    <row r="22" spans="1:33" ht="22.5" customHeight="1">
      <c r="A22" s="3"/>
      <c r="B22" s="19" t="s">
        <v>31</v>
      </c>
      <c r="D22" s="18" t="s">
        <v>33</v>
      </c>
      <c r="F22" s="8"/>
      <c r="G22" s="8"/>
      <c r="H22" s="8"/>
      <c r="I22" s="8">
        <v>187999.056</v>
      </c>
      <c r="J22" s="8">
        <v>282800</v>
      </c>
      <c r="K22" s="8">
        <v>1231978.243</v>
      </c>
      <c r="L22" s="8"/>
      <c r="M22" s="8"/>
      <c r="N22" s="8"/>
      <c r="O22" s="8">
        <v>80800</v>
      </c>
      <c r="P22" s="8"/>
      <c r="Q22" s="8"/>
      <c r="R22" s="8">
        <v>521108.986</v>
      </c>
      <c r="S22" s="8"/>
      <c r="T22" s="8"/>
      <c r="U22" s="8">
        <f t="shared" si="4"/>
        <v>2304686.285</v>
      </c>
      <c r="V22" s="2"/>
      <c r="W22" s="5">
        <f t="shared" si="1"/>
        <v>2304686.285</v>
      </c>
      <c r="X22" s="2"/>
      <c r="Y22" s="2"/>
      <c r="Z22" s="2"/>
      <c r="AA22" s="2"/>
      <c r="AB22" s="2"/>
      <c r="AC22" s="2"/>
      <c r="AD22" s="2"/>
      <c r="AE22" s="2"/>
      <c r="AF22" s="2"/>
      <c r="AG22" s="2"/>
    </row>
    <row r="23" spans="1:33" ht="22.5" customHeight="1">
      <c r="A23" s="3"/>
      <c r="B23" s="19" t="s">
        <v>32</v>
      </c>
      <c r="D23" s="18" t="s">
        <v>34</v>
      </c>
      <c r="F23" s="8">
        <v>1083.852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>
        <v>4213.553</v>
      </c>
      <c r="S23" s="8"/>
      <c r="T23" s="8"/>
      <c r="U23" s="8">
        <f t="shared" si="4"/>
        <v>5297.405</v>
      </c>
      <c r="V23" s="2"/>
      <c r="W23" s="5">
        <f t="shared" si="1"/>
        <v>5297.405</v>
      </c>
      <c r="X23" s="2"/>
      <c r="Y23" s="2"/>
      <c r="Z23" s="2"/>
      <c r="AA23" s="2"/>
      <c r="AB23" s="2"/>
      <c r="AC23" s="2"/>
      <c r="AD23" s="2"/>
      <c r="AE23" s="2"/>
      <c r="AF23" s="2"/>
      <c r="AG23" s="2"/>
    </row>
    <row r="24" spans="1:33" ht="22.5" customHeight="1">
      <c r="A24" s="3"/>
      <c r="B24" s="19" t="s">
        <v>37</v>
      </c>
      <c r="D24" s="18" t="s">
        <v>47</v>
      </c>
      <c r="F24" s="8"/>
      <c r="G24" s="8"/>
      <c r="H24" s="8"/>
      <c r="I24" s="8"/>
      <c r="J24" s="8"/>
      <c r="K24" s="8">
        <v>2423090.4920000006</v>
      </c>
      <c r="L24" s="8"/>
      <c r="M24" s="8"/>
      <c r="N24" s="8"/>
      <c r="O24" s="8"/>
      <c r="P24" s="8"/>
      <c r="Q24" s="8"/>
      <c r="R24" s="8">
        <v>9346.52</v>
      </c>
      <c r="S24" s="8"/>
      <c r="T24" s="8"/>
      <c r="U24" s="8">
        <f t="shared" si="4"/>
        <v>2432437.0120000006</v>
      </c>
      <c r="V24" s="2"/>
      <c r="W24" s="5">
        <f t="shared" si="1"/>
        <v>2432437.0120000006</v>
      </c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1:33" ht="22.5" customHeight="1">
      <c r="A25" s="3"/>
      <c r="B25" s="19" t="s">
        <v>21</v>
      </c>
      <c r="D25" s="18" t="s">
        <v>36</v>
      </c>
      <c r="F25" s="8">
        <v>10179.782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>
        <v>1620.542</v>
      </c>
      <c r="S25" s="8"/>
      <c r="T25" s="8"/>
      <c r="U25" s="8">
        <f t="shared" si="4"/>
        <v>11800.323999999999</v>
      </c>
      <c r="V25" s="2"/>
      <c r="W25" s="5">
        <f t="shared" si="1"/>
        <v>11800.323999999999</v>
      </c>
      <c r="X25" s="2"/>
      <c r="Y25" s="2"/>
      <c r="Z25" s="2"/>
      <c r="AA25" s="2"/>
      <c r="AB25" s="2"/>
      <c r="AC25" s="2"/>
      <c r="AD25" s="2"/>
      <c r="AE25" s="2"/>
      <c r="AF25" s="2"/>
      <c r="AG25" s="2"/>
    </row>
    <row r="26" spans="1:33" ht="22.5" customHeight="1">
      <c r="A26" s="3"/>
      <c r="B26" s="19" t="s">
        <v>23</v>
      </c>
      <c r="D26" s="18" t="s">
        <v>35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>
        <v>42072.373</v>
      </c>
      <c r="S26" s="8"/>
      <c r="T26" s="8"/>
      <c r="U26" s="8">
        <f t="shared" si="4"/>
        <v>42072.373</v>
      </c>
      <c r="V26" s="2"/>
      <c r="W26" s="5">
        <f t="shared" si="1"/>
        <v>42072.373</v>
      </c>
      <c r="X26" s="2"/>
      <c r="Y26" s="2"/>
      <c r="Z26" s="2"/>
      <c r="AA26" s="2"/>
      <c r="AB26" s="2"/>
      <c r="AC26" s="2"/>
      <c r="AD26" s="2"/>
      <c r="AE26" s="2"/>
      <c r="AF26" s="2"/>
      <c r="AG26" s="2"/>
    </row>
    <row r="27" spans="1:33" ht="22.5" customHeight="1">
      <c r="A27" s="3"/>
      <c r="B27" s="19" t="s">
        <v>96</v>
      </c>
      <c r="D27" s="18" t="s">
        <v>97</v>
      </c>
      <c r="F27" s="8"/>
      <c r="G27" s="8"/>
      <c r="H27" s="8"/>
      <c r="I27" s="8"/>
      <c r="J27" s="8"/>
      <c r="K27" s="8"/>
      <c r="L27" s="8">
        <v>0</v>
      </c>
      <c r="M27" s="8"/>
      <c r="N27" s="8"/>
      <c r="O27" s="8"/>
      <c r="P27" s="8"/>
      <c r="Q27" s="8"/>
      <c r="R27" s="8"/>
      <c r="S27" s="8"/>
      <c r="T27" s="8"/>
      <c r="U27" s="8">
        <f t="shared" si="4"/>
        <v>0</v>
      </c>
      <c r="V27" s="2"/>
      <c r="W27" s="5"/>
      <c r="X27" s="2"/>
      <c r="Y27" s="2"/>
      <c r="Z27" s="2"/>
      <c r="AA27" s="2"/>
      <c r="AB27" s="2"/>
      <c r="AC27" s="2"/>
      <c r="AD27" s="2"/>
      <c r="AE27" s="2"/>
      <c r="AF27" s="2"/>
      <c r="AG27" s="2"/>
    </row>
    <row r="28" spans="1:33" ht="22.5" customHeight="1">
      <c r="A28" s="3"/>
      <c r="B28" s="22" t="s">
        <v>77</v>
      </c>
      <c r="C28" s="23"/>
      <c r="D28" s="24" t="s">
        <v>15</v>
      </c>
      <c r="F28" s="10">
        <f aca="true" t="shared" si="5" ref="F28:P28">SUM(F29,F30,F31)</f>
        <v>0</v>
      </c>
      <c r="G28" s="10">
        <f t="shared" si="5"/>
        <v>0</v>
      </c>
      <c r="H28" s="10">
        <f t="shared" si="5"/>
        <v>0</v>
      </c>
      <c r="I28" s="10">
        <f t="shared" si="5"/>
        <v>395030.77799999993</v>
      </c>
      <c r="J28" s="10">
        <f t="shared" si="5"/>
        <v>77065252.84900002</v>
      </c>
      <c r="K28" s="10">
        <f t="shared" si="5"/>
        <v>394525716.45799994</v>
      </c>
      <c r="L28" s="10">
        <f t="shared" si="5"/>
        <v>12997349.429999998</v>
      </c>
      <c r="M28" s="10">
        <f t="shared" si="5"/>
        <v>40609518.216000006</v>
      </c>
      <c r="N28" s="10">
        <f t="shared" si="5"/>
        <v>0</v>
      </c>
      <c r="O28" s="10">
        <f t="shared" si="5"/>
        <v>55353260.05700001</v>
      </c>
      <c r="P28" s="10">
        <f t="shared" si="5"/>
        <v>0</v>
      </c>
      <c r="Q28" s="10">
        <f>SUM(Q29,Q30,Q31)</f>
        <v>219593.618</v>
      </c>
      <c r="R28" s="10">
        <f>SUM(R29,R30,R31)</f>
        <v>6221448.933000003</v>
      </c>
      <c r="S28" s="10">
        <f>SUM(S29,S30,S31)</f>
        <v>0</v>
      </c>
      <c r="T28" s="10">
        <f>SUM(T29,T30,T31)</f>
        <v>0</v>
      </c>
      <c r="U28" s="10">
        <f>SUM(U29,U30,U31)</f>
        <v>587387170.3390001</v>
      </c>
      <c r="V28" s="2"/>
      <c r="W28" s="5">
        <f t="shared" si="1"/>
        <v>587387170.3390001</v>
      </c>
      <c r="X28" s="2"/>
      <c r="Y28" s="2"/>
      <c r="Z28" s="2"/>
      <c r="AA28" s="2"/>
      <c r="AB28" s="2"/>
      <c r="AC28" s="2"/>
      <c r="AD28" s="2"/>
      <c r="AE28" s="2"/>
      <c r="AF28" s="2"/>
      <c r="AG28" s="2"/>
    </row>
    <row r="29" spans="1:33" ht="22.5" customHeight="1">
      <c r="A29" s="3"/>
      <c r="B29" s="19" t="s">
        <v>20</v>
      </c>
      <c r="D29" s="18" t="s">
        <v>42</v>
      </c>
      <c r="F29" s="8"/>
      <c r="G29" s="8"/>
      <c r="H29" s="8"/>
      <c r="I29" s="8"/>
      <c r="J29" s="8">
        <v>554020.076</v>
      </c>
      <c r="K29" s="8">
        <v>294416.324</v>
      </c>
      <c r="L29" s="8"/>
      <c r="M29" s="8">
        <v>944756.962</v>
      </c>
      <c r="N29" s="8"/>
      <c r="O29" s="8"/>
      <c r="P29" s="8"/>
      <c r="Q29" s="8"/>
      <c r="R29" s="8">
        <v>981641.738</v>
      </c>
      <c r="S29" s="8"/>
      <c r="T29" s="8"/>
      <c r="U29" s="8">
        <f>SUM(F29:T29)</f>
        <v>2774835.1</v>
      </c>
      <c r="V29" s="2"/>
      <c r="W29" s="5">
        <f t="shared" si="1"/>
        <v>2774835.1</v>
      </c>
      <c r="X29" s="2"/>
      <c r="Y29" s="2"/>
      <c r="Z29" s="2"/>
      <c r="AA29" s="2"/>
      <c r="AB29" s="2"/>
      <c r="AC29" s="2"/>
      <c r="AD29" s="2"/>
      <c r="AE29" s="2"/>
      <c r="AF29" s="2"/>
      <c r="AG29" s="2"/>
    </row>
    <row r="30" spans="1:33" ht="22.5" customHeight="1">
      <c r="A30" s="3"/>
      <c r="B30" s="19" t="s">
        <v>39</v>
      </c>
      <c r="D30" s="18" t="s">
        <v>43</v>
      </c>
      <c r="F30" s="8"/>
      <c r="G30" s="8"/>
      <c r="H30" s="8"/>
      <c r="I30" s="8">
        <v>395030.77799999993</v>
      </c>
      <c r="J30" s="8">
        <v>76511232.77300002</v>
      </c>
      <c r="K30" s="8">
        <v>394231300.13399994</v>
      </c>
      <c r="L30" s="8">
        <v>12997349.429999998</v>
      </c>
      <c r="M30" s="8">
        <v>39664761.25400001</v>
      </c>
      <c r="N30" s="8"/>
      <c r="O30" s="8">
        <v>55353260.05700001</v>
      </c>
      <c r="P30" s="8"/>
      <c r="Q30" s="8">
        <v>219593.618</v>
      </c>
      <c r="R30" s="8">
        <v>5239807.195000003</v>
      </c>
      <c r="S30" s="8"/>
      <c r="T30" s="8"/>
      <c r="U30" s="8">
        <f>SUM(F30:T30)</f>
        <v>584612335.2390001</v>
      </c>
      <c r="V30" s="2"/>
      <c r="W30" s="5">
        <f t="shared" si="1"/>
        <v>584612335.2390001</v>
      </c>
      <c r="X30" s="2"/>
      <c r="Y30" s="2"/>
      <c r="Z30" s="2"/>
      <c r="AA30" s="2"/>
      <c r="AB30" s="2"/>
      <c r="AC30" s="2"/>
      <c r="AD30" s="2"/>
      <c r="AE30" s="2"/>
      <c r="AF30" s="2"/>
      <c r="AG30" s="2"/>
    </row>
    <row r="31" spans="1:33" ht="22.5" customHeight="1">
      <c r="A31" s="3"/>
      <c r="B31" s="19" t="s">
        <v>31</v>
      </c>
      <c r="D31" s="18" t="s">
        <v>101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>
        <f>SUM(F31:T31)</f>
        <v>0</v>
      </c>
      <c r="V31" s="2"/>
      <c r="W31" s="5">
        <f t="shared" si="1"/>
        <v>0</v>
      </c>
      <c r="X31" s="2"/>
      <c r="Y31" s="2"/>
      <c r="Z31" s="2"/>
      <c r="AA31" s="2"/>
      <c r="AB31" s="2"/>
      <c r="AC31" s="2"/>
      <c r="AD31" s="2"/>
      <c r="AE31" s="2"/>
      <c r="AF31" s="2"/>
      <c r="AG31" s="2"/>
    </row>
    <row r="32" spans="1:33" ht="22.5" customHeight="1">
      <c r="A32" s="3"/>
      <c r="B32" s="22" t="s">
        <v>78</v>
      </c>
      <c r="C32" s="23"/>
      <c r="D32" s="24" t="s">
        <v>41</v>
      </c>
      <c r="F32" s="10">
        <v>305.83</v>
      </c>
      <c r="G32" s="10">
        <v>3083.107</v>
      </c>
      <c r="H32" s="10"/>
      <c r="I32" s="10">
        <v>112925.443</v>
      </c>
      <c r="J32" s="10">
        <v>11571873.108999997</v>
      </c>
      <c r="K32" s="10">
        <v>52339406.492</v>
      </c>
      <c r="L32" s="10">
        <v>1423418.111</v>
      </c>
      <c r="M32" s="10">
        <v>8252744.665000001</v>
      </c>
      <c r="N32" s="10">
        <v>5383.772</v>
      </c>
      <c r="O32" s="10">
        <v>14527006.474000001</v>
      </c>
      <c r="P32" s="10">
        <v>272807.164</v>
      </c>
      <c r="Q32" s="10"/>
      <c r="R32" s="10">
        <v>746222.1029999999</v>
      </c>
      <c r="S32" s="10"/>
      <c r="T32" s="10"/>
      <c r="U32" s="10">
        <f>SUM(F32:T32)</f>
        <v>89255176.27000001</v>
      </c>
      <c r="V32" s="2"/>
      <c r="W32" s="5">
        <f t="shared" si="1"/>
        <v>89255176.27000001</v>
      </c>
      <c r="X32" s="2"/>
      <c r="Y32" s="2"/>
      <c r="Z32" s="2"/>
      <c r="AA32" s="2"/>
      <c r="AB32" s="2"/>
      <c r="AC32" s="2"/>
      <c r="AD32" s="2"/>
      <c r="AE32" s="2"/>
      <c r="AF32" s="2"/>
      <c r="AG32" s="2"/>
    </row>
    <row r="33" spans="6:33" ht="18" customHeight="1"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</row>
    <row r="34" spans="6:33" ht="18" customHeight="1"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</row>
    <row r="35" spans="6:33" ht="18" customHeight="1"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</row>
    <row r="36" spans="6:33" ht="18" customHeight="1"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</row>
    <row r="37" spans="6:33" ht="18" customHeight="1"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</row>
    <row r="38" spans="6:33" ht="18" customHeight="1"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</row>
    <row r="39" spans="6:33" ht="18" customHeight="1"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</row>
    <row r="40" spans="6:33" ht="18" customHeight="1"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6:33" ht="18" customHeight="1"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</row>
    <row r="42" spans="6:33" ht="18" customHeight="1"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</row>
    <row r="43" spans="6:33" ht="18" customHeight="1"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</row>
    <row r="44" spans="6:33" ht="18" customHeight="1"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</row>
    <row r="45" spans="6:33" ht="18" customHeight="1"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</row>
    <row r="46" spans="6:33" ht="18" customHeight="1"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</row>
    <row r="47" spans="6:33" ht="18" customHeight="1"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</row>
    <row r="48" spans="6:33" ht="18" customHeight="1"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</row>
    <row r="49" spans="6:33" ht="18" customHeight="1"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</row>
    <row r="50" spans="6:33" ht="18" customHeight="1"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</row>
    <row r="51" spans="6:33" ht="18" customHeight="1"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</row>
    <row r="52" spans="6:33" ht="18" customHeight="1"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</row>
    <row r="53" spans="6:33" ht="18" customHeight="1"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</row>
    <row r="54" spans="22:33" ht="18" customHeight="1"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</row>
    <row r="55" spans="22:33" ht="18" customHeight="1"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</row>
    <row r="56" spans="22:33" ht="18" customHeight="1"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</row>
    <row r="57" spans="22:33" ht="18" customHeight="1"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</row>
    <row r="58" spans="22:33" ht="18" customHeight="1"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</row>
    <row r="59" spans="22:33" ht="18" customHeight="1"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</row>
    <row r="60" spans="22:33" ht="18" customHeight="1"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</row>
    <row r="61" spans="22:33" ht="18" customHeight="1"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</row>
    <row r="62" spans="22:33" ht="18" customHeight="1"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</row>
    <row r="63" spans="22:33" ht="18" customHeight="1"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</row>
    <row r="64" spans="22:33" ht="18" customHeight="1"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</row>
    <row r="65" spans="22:33" ht="18" customHeight="1"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</row>
    <row r="66" spans="22:33" ht="18" customHeight="1"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</row>
    <row r="67" spans="22:33" ht="18" customHeight="1"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</row>
    <row r="68" spans="22:33" ht="18" customHeight="1"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</row>
    <row r="69" spans="22:33" ht="18" customHeight="1"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</row>
    <row r="70" spans="22:33" ht="18" customHeight="1"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</row>
    <row r="71" spans="22:33" ht="18" customHeight="1"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</row>
    <row r="72" spans="22:33" ht="18" customHeight="1"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</row>
    <row r="73" spans="22:33" ht="18" customHeight="1"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</row>
    <row r="74" spans="22:33" ht="18" customHeight="1"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</row>
    <row r="75" spans="22:33" ht="18" customHeight="1"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</row>
    <row r="76" spans="22:33" ht="18" customHeight="1"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</row>
    <row r="77" spans="22:33" ht="18" customHeight="1"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</row>
    <row r="78" spans="22:33" ht="18" customHeight="1"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</row>
    <row r="79" spans="22:33" ht="18" customHeight="1"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</row>
    <row r="80" spans="22:33" ht="18" customHeight="1"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</row>
    <row r="81" spans="22:33" ht="18" customHeight="1"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</row>
    <row r="82" spans="22:33" ht="18" customHeight="1"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</row>
    <row r="83" spans="22:33" ht="18" customHeight="1"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</row>
    <row r="84" spans="22:33" ht="18" customHeight="1"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</row>
    <row r="85" spans="22:33" ht="18" customHeight="1"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</row>
  </sheetData>
  <sheetProtection/>
  <mergeCells count="1">
    <mergeCell ref="K3:O3"/>
  </mergeCells>
  <printOptions horizontalCentered="1"/>
  <pageMargins left="0.15748031496062992" right="0.15748031496062992" top="0.7086614173228347" bottom="0.35433070866141736" header="0.31496062992125984" footer="0.31496062992125984"/>
  <pageSetup fitToHeight="1" fitToWidth="1" horizontalDpi="600" verticalDpi="600" orientation="landscape" scale="36" r:id="rId2"/>
  <colBreaks count="1" manualBreakCount="1">
    <brk id="21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G94"/>
  <sheetViews>
    <sheetView zoomScale="55" zoomScaleNormal="55" zoomScalePageLayoutView="0" workbookViewId="0" topLeftCell="A1">
      <selection activeCell="P39" sqref="P39"/>
    </sheetView>
  </sheetViews>
  <sheetFormatPr defaultColWidth="9.625" defaultRowHeight="18" customHeight="1"/>
  <cols>
    <col min="1" max="1" width="1.875" style="1" customWidth="1"/>
    <col min="2" max="2" width="7.25390625" style="1" customWidth="1"/>
    <col min="3" max="3" width="0.875" style="1" customWidth="1"/>
    <col min="4" max="4" width="40.125" style="1" customWidth="1"/>
    <col min="5" max="5" width="1.875" style="1" customWidth="1"/>
    <col min="6" max="6" width="19.125" style="1" customWidth="1"/>
    <col min="7" max="8" width="18.375" style="1" customWidth="1"/>
    <col min="9" max="21" width="20.25390625" style="1" customWidth="1"/>
    <col min="22" max="22" width="2.50390625" style="1" customWidth="1"/>
    <col min="23" max="23" width="18.375" style="1" hidden="1" customWidth="1"/>
    <col min="24" max="24" width="18.625" style="1" hidden="1" customWidth="1"/>
    <col min="25" max="25" width="17.125" style="49" hidden="1" customWidth="1"/>
    <col min="26" max="26" width="9.625" style="1" hidden="1" customWidth="1"/>
    <col min="27" max="27" width="19.25390625" style="1" hidden="1" customWidth="1"/>
    <col min="28" max="28" width="9.625" style="1" hidden="1" customWidth="1"/>
    <col min="29" max="29" width="23.375" style="1" hidden="1" customWidth="1"/>
    <col min="30" max="31" width="9.625" style="1" hidden="1" customWidth="1"/>
    <col min="32" max="32" width="17.375" style="1" hidden="1" customWidth="1"/>
    <col min="33" max="33" width="9.625" style="1" hidden="1" customWidth="1"/>
    <col min="34" max="35" width="0" style="1" hidden="1" customWidth="1"/>
    <col min="36" max="16384" width="9.625" style="1" customWidth="1"/>
  </cols>
  <sheetData>
    <row r="1" ht="18" customHeight="1">
      <c r="O1" s="14"/>
    </row>
    <row r="2" spans="2:11" ht="18" customHeight="1">
      <c r="B2" s="25"/>
      <c r="K2" s="85" t="s">
        <v>123</v>
      </c>
    </row>
    <row r="3" spans="2:21" ht="18" customHeight="1">
      <c r="B3" s="25"/>
      <c r="F3" s="6"/>
      <c r="G3" s="6"/>
      <c r="H3" s="6"/>
      <c r="I3" s="6"/>
      <c r="J3" s="6"/>
      <c r="K3" s="88" t="s">
        <v>119</v>
      </c>
      <c r="L3" s="88"/>
      <c r="M3" s="88"/>
      <c r="N3" s="88"/>
      <c r="O3" s="88"/>
      <c r="P3" s="6"/>
      <c r="Q3" s="6"/>
      <c r="R3" s="6"/>
      <c r="S3" s="6"/>
      <c r="T3" s="6"/>
      <c r="U3" s="6"/>
    </row>
    <row r="4" spans="2:21" ht="18" customHeight="1">
      <c r="B4" s="26"/>
      <c r="S4" s="14"/>
      <c r="T4" s="14"/>
      <c r="U4" s="14"/>
    </row>
    <row r="5" spans="2:21" ht="18" customHeight="1">
      <c r="B5" s="26"/>
      <c r="S5" s="14"/>
      <c r="T5" s="14"/>
      <c r="U5" s="14"/>
    </row>
    <row r="6" spans="2:20" ht="18" customHeight="1">
      <c r="B6" s="20"/>
      <c r="F6" s="44">
        <f>+F9-F25</f>
        <v>0</v>
      </c>
      <c r="G6" s="44">
        <f aca="true" t="shared" si="0" ref="G6:T6">+G9-G25</f>
        <v>0</v>
      </c>
      <c r="H6" s="44">
        <f t="shared" si="0"/>
        <v>0</v>
      </c>
      <c r="I6" s="44">
        <f>+I9-I25</f>
        <v>0</v>
      </c>
      <c r="J6" s="44">
        <f t="shared" si="0"/>
        <v>0</v>
      </c>
      <c r="K6" s="44">
        <f t="shared" si="0"/>
        <v>0</v>
      </c>
      <c r="L6" s="44">
        <f t="shared" si="0"/>
        <v>0</v>
      </c>
      <c r="M6" s="44">
        <f t="shared" si="0"/>
        <v>0</v>
      </c>
      <c r="N6" s="44">
        <f t="shared" si="0"/>
        <v>0</v>
      </c>
      <c r="O6" s="44">
        <f t="shared" si="0"/>
        <v>0</v>
      </c>
      <c r="P6" s="44">
        <f>+P9-P25</f>
        <v>0</v>
      </c>
      <c r="Q6" s="44">
        <f t="shared" si="0"/>
        <v>0</v>
      </c>
      <c r="R6" s="44">
        <f t="shared" si="0"/>
        <v>0</v>
      </c>
      <c r="S6" s="44">
        <f t="shared" si="0"/>
        <v>0</v>
      </c>
      <c r="T6" s="44">
        <f t="shared" si="0"/>
        <v>0</v>
      </c>
    </row>
    <row r="7" spans="2:23" ht="18" customHeight="1">
      <c r="B7" s="12"/>
      <c r="F7" s="11" t="s">
        <v>53</v>
      </c>
      <c r="G7" s="11" t="s">
        <v>54</v>
      </c>
      <c r="H7" s="11" t="s">
        <v>55</v>
      </c>
      <c r="I7" s="11" t="s">
        <v>65</v>
      </c>
      <c r="J7" s="11" t="s">
        <v>66</v>
      </c>
      <c r="K7" s="11" t="s">
        <v>56</v>
      </c>
      <c r="L7" s="11" t="s">
        <v>57</v>
      </c>
      <c r="M7" s="11" t="s">
        <v>58</v>
      </c>
      <c r="N7" s="11" t="s">
        <v>60</v>
      </c>
      <c r="O7" s="11" t="s">
        <v>80</v>
      </c>
      <c r="P7" s="11" t="s">
        <v>61</v>
      </c>
      <c r="Q7" s="43" t="s">
        <v>103</v>
      </c>
      <c r="R7" s="11" t="s">
        <v>62</v>
      </c>
      <c r="S7" s="11" t="s">
        <v>63</v>
      </c>
      <c r="T7" s="11" t="s">
        <v>49</v>
      </c>
      <c r="U7" s="13" t="s">
        <v>50</v>
      </c>
      <c r="W7" s="1" t="s">
        <v>69</v>
      </c>
    </row>
    <row r="8" spans="2:25" ht="18" customHeight="1">
      <c r="B8" s="15"/>
      <c r="F8" s="7" t="s">
        <v>81</v>
      </c>
      <c r="G8" s="7" t="s">
        <v>82</v>
      </c>
      <c r="H8" s="7" t="s">
        <v>83</v>
      </c>
      <c r="I8" s="7" t="s">
        <v>84</v>
      </c>
      <c r="J8" s="7" t="s">
        <v>85</v>
      </c>
      <c r="K8" s="7" t="s">
        <v>86</v>
      </c>
      <c r="L8" s="7" t="s">
        <v>87</v>
      </c>
      <c r="M8" s="7" t="s">
        <v>88</v>
      </c>
      <c r="N8" s="7" t="s">
        <v>89</v>
      </c>
      <c r="O8" s="7" t="s">
        <v>90</v>
      </c>
      <c r="P8" s="7" t="s">
        <v>91</v>
      </c>
      <c r="Q8" s="7" t="s">
        <v>99</v>
      </c>
      <c r="R8" s="7" t="s">
        <v>92</v>
      </c>
      <c r="S8" s="7" t="s">
        <v>93</v>
      </c>
      <c r="T8" s="7" t="s">
        <v>94</v>
      </c>
      <c r="U8" s="16" t="s">
        <v>64</v>
      </c>
      <c r="W8" s="1" t="s">
        <v>70</v>
      </c>
      <c r="Y8" s="49" t="s">
        <v>117</v>
      </c>
    </row>
    <row r="9" spans="1:33" s="70" customFormat="1" ht="24.75" customHeight="1">
      <c r="A9" s="61"/>
      <c r="B9" s="62" t="s">
        <v>0</v>
      </c>
      <c r="C9" s="63"/>
      <c r="D9" s="64" t="s">
        <v>1</v>
      </c>
      <c r="E9" s="65"/>
      <c r="F9" s="66">
        <f>+SUM(F10:F14,F19:F24)</f>
        <v>7487945</v>
      </c>
      <c r="G9" s="66">
        <f aca="true" t="shared" si="1" ref="G9:T9">+SUM(G10:G14,G19:G24)</f>
        <v>3727417</v>
      </c>
      <c r="H9" s="66">
        <f t="shared" si="1"/>
        <v>9468183</v>
      </c>
      <c r="I9" s="66">
        <f t="shared" si="1"/>
        <v>22703374</v>
      </c>
      <c r="J9" s="66">
        <f t="shared" si="1"/>
        <v>172636539</v>
      </c>
      <c r="K9" s="66">
        <f t="shared" si="1"/>
        <v>1329670168</v>
      </c>
      <c r="L9" s="66">
        <f t="shared" si="1"/>
        <v>93769782</v>
      </c>
      <c r="M9" s="66">
        <f t="shared" si="1"/>
        <v>72761902</v>
      </c>
      <c r="N9" s="66">
        <f t="shared" si="1"/>
        <v>5797540</v>
      </c>
      <c r="O9" s="66">
        <f t="shared" si="1"/>
        <v>162053041</v>
      </c>
      <c r="P9" s="66">
        <f>+SUM(P10:P14,P19:P24)</f>
        <v>25826845</v>
      </c>
      <c r="Q9" s="66">
        <f t="shared" si="1"/>
        <v>1053050835</v>
      </c>
      <c r="R9" s="66">
        <f t="shared" si="1"/>
        <v>25098209</v>
      </c>
      <c r="S9" s="66">
        <f>+SUM(S10:S14,S19:S24)</f>
        <v>2433395</v>
      </c>
      <c r="T9" s="66">
        <f t="shared" si="1"/>
        <v>14399709</v>
      </c>
      <c r="U9" s="66">
        <f>SUM(U11,U12,U13,U14,U19,U20,U21,U22,U24,U10,U23)</f>
        <v>3000884884</v>
      </c>
      <c r="V9" s="67"/>
      <c r="W9" s="68">
        <f>SUM(W11,W10,W12,W13,W14,W19,W20,W21,W22,W24,W23)</f>
        <v>2984051780</v>
      </c>
      <c r="X9" s="68">
        <f>SUM(X11,X10,X12,X13,X14,X19,X20,X21,X22,X24,X23)</f>
        <v>1030090153</v>
      </c>
      <c r="Y9" s="68">
        <f>SUM(Y11,Y10,Y12,Y13,Y14,Y19,Y20,Y21,Y22,Y24,Y23)</f>
        <v>4014141933</v>
      </c>
      <c r="Z9" s="69"/>
      <c r="AA9" s="69">
        <f>+U9-S9-T9</f>
        <v>2984051780</v>
      </c>
      <c r="AB9" s="69"/>
      <c r="AC9" s="69">
        <f>+AA9+'VIGENTE FET'!U9</f>
        <v>4014141933</v>
      </c>
      <c r="AD9" s="69"/>
      <c r="AE9" s="69"/>
      <c r="AF9" s="69"/>
      <c r="AG9" s="69"/>
    </row>
    <row r="10" spans="1:33" ht="22.5" customHeight="1">
      <c r="A10" s="3"/>
      <c r="B10" s="17" t="s">
        <v>37</v>
      </c>
      <c r="D10" s="18" t="s">
        <v>14</v>
      </c>
      <c r="F10" s="8">
        <v>5</v>
      </c>
      <c r="G10" s="8">
        <v>2</v>
      </c>
      <c r="H10" s="8">
        <v>3</v>
      </c>
      <c r="I10" s="8">
        <v>10</v>
      </c>
      <c r="J10" s="8">
        <v>10</v>
      </c>
      <c r="K10" s="8">
        <v>10</v>
      </c>
      <c r="L10" s="8">
        <v>10</v>
      </c>
      <c r="M10" s="8">
        <v>10</v>
      </c>
      <c r="N10" s="8">
        <v>10</v>
      </c>
      <c r="O10" s="8">
        <v>10</v>
      </c>
      <c r="P10" s="8">
        <v>10</v>
      </c>
      <c r="Q10" s="8">
        <v>463546</v>
      </c>
      <c r="R10" s="8">
        <v>10</v>
      </c>
      <c r="S10" s="8">
        <v>10</v>
      </c>
      <c r="T10" s="8">
        <v>10</v>
      </c>
      <c r="U10" s="8">
        <f>SUM(F10:T10)</f>
        <v>463666</v>
      </c>
      <c r="V10" s="47"/>
      <c r="W10" s="5">
        <f>+U10-T10-S10</f>
        <v>463646</v>
      </c>
      <c r="X10" s="2"/>
      <c r="Y10" s="56">
        <f aca="true" t="shared" si="2" ref="Y10:Y24">SUM(W10:X10)</f>
        <v>463646</v>
      </c>
      <c r="Z10" s="2"/>
      <c r="AA10" s="2"/>
      <c r="AB10" s="2"/>
      <c r="AC10" s="2"/>
      <c r="AD10" s="2"/>
      <c r="AE10" s="2"/>
      <c r="AF10" s="2"/>
      <c r="AG10" s="2"/>
    </row>
    <row r="11" spans="1:33" ht="22.5" customHeight="1">
      <c r="A11" s="3"/>
      <c r="B11" s="17" t="s">
        <v>21</v>
      </c>
      <c r="D11" s="18" t="s">
        <v>22</v>
      </c>
      <c r="F11" s="8">
        <v>680</v>
      </c>
      <c r="G11" s="8">
        <v>835</v>
      </c>
      <c r="H11" s="8">
        <v>9530</v>
      </c>
      <c r="I11" s="8">
        <v>27027</v>
      </c>
      <c r="J11" s="8">
        <v>15036</v>
      </c>
      <c r="K11" s="8">
        <v>104400</v>
      </c>
      <c r="L11" s="8">
        <v>6956</v>
      </c>
      <c r="M11" s="8">
        <v>7308</v>
      </c>
      <c r="N11" s="8">
        <v>2913</v>
      </c>
      <c r="O11" s="8">
        <v>0</v>
      </c>
      <c r="P11" s="8">
        <v>21350</v>
      </c>
      <c r="Q11" s="8"/>
      <c r="R11" s="8">
        <v>5184</v>
      </c>
      <c r="S11" s="8">
        <v>2990</v>
      </c>
      <c r="T11" s="8"/>
      <c r="U11" s="8">
        <f>SUM(F11:T11)</f>
        <v>204209</v>
      </c>
      <c r="V11" s="2"/>
      <c r="W11" s="51">
        <f>+U11-T11-S11</f>
        <v>201219</v>
      </c>
      <c r="X11" s="2"/>
      <c r="Y11" s="56">
        <f t="shared" si="2"/>
        <v>201219</v>
      </c>
      <c r="Z11" s="2"/>
      <c r="AA11" s="2"/>
      <c r="AB11" s="2"/>
      <c r="AC11" s="2"/>
      <c r="AD11" s="2"/>
      <c r="AE11" s="2"/>
      <c r="AF11" s="2"/>
      <c r="AG11" s="2"/>
    </row>
    <row r="12" spans="1:33" ht="22.5" customHeight="1">
      <c r="A12" s="3"/>
      <c r="B12" s="17" t="s">
        <v>23</v>
      </c>
      <c r="D12" s="18" t="s">
        <v>24</v>
      </c>
      <c r="F12" s="8"/>
      <c r="G12" s="8"/>
      <c r="H12" s="8"/>
      <c r="I12" s="8">
        <v>908</v>
      </c>
      <c r="J12" s="8">
        <v>1095</v>
      </c>
      <c r="K12" s="8">
        <v>8185529</v>
      </c>
      <c r="L12" s="8">
        <v>1644</v>
      </c>
      <c r="M12" s="8"/>
      <c r="N12" s="8"/>
      <c r="O12" s="8"/>
      <c r="P12" s="8"/>
      <c r="Q12" s="8">
        <v>36040004</v>
      </c>
      <c r="R12" s="8">
        <v>0</v>
      </c>
      <c r="S12" s="8">
        <v>274992</v>
      </c>
      <c r="T12" s="8"/>
      <c r="U12" s="8">
        <f>SUM(F12:T12)</f>
        <v>44504172</v>
      </c>
      <c r="V12" s="2"/>
      <c r="W12" s="51">
        <f>+U12-T12-S12</f>
        <v>44229180</v>
      </c>
      <c r="X12" s="2"/>
      <c r="Y12" s="56">
        <f t="shared" si="2"/>
        <v>44229180</v>
      </c>
      <c r="Z12" s="2"/>
      <c r="AA12" s="2"/>
      <c r="AB12" s="2"/>
      <c r="AC12" s="2"/>
      <c r="AD12" s="2"/>
      <c r="AE12" s="2"/>
      <c r="AF12" s="2"/>
      <c r="AG12" s="2"/>
    </row>
    <row r="13" spans="1:33" ht="22.5" customHeight="1">
      <c r="A13" s="3"/>
      <c r="B13" s="17" t="s">
        <v>25</v>
      </c>
      <c r="D13" s="18" t="s">
        <v>26</v>
      </c>
      <c r="F13" s="8">
        <v>88735</v>
      </c>
      <c r="G13" s="8">
        <v>54286</v>
      </c>
      <c r="H13" s="8">
        <v>62637</v>
      </c>
      <c r="I13" s="8">
        <v>171066</v>
      </c>
      <c r="J13" s="8">
        <v>186840</v>
      </c>
      <c r="K13" s="8">
        <v>3387770</v>
      </c>
      <c r="L13" s="8">
        <v>195218</v>
      </c>
      <c r="M13" s="8">
        <v>357393</v>
      </c>
      <c r="N13" s="8">
        <v>59488</v>
      </c>
      <c r="O13" s="8">
        <v>107434</v>
      </c>
      <c r="P13" s="8">
        <v>424746</v>
      </c>
      <c r="Q13" s="8">
        <v>11682888</v>
      </c>
      <c r="R13" s="8">
        <v>39662</v>
      </c>
      <c r="S13" s="8">
        <v>53394</v>
      </c>
      <c r="T13" s="8">
        <v>89774</v>
      </c>
      <c r="U13" s="8">
        <f>SUM(F13:T13)</f>
        <v>16961331</v>
      </c>
      <c r="V13" s="2"/>
      <c r="W13" s="51">
        <f aca="true" t="shared" si="3" ref="W13:W49">+U13-T13-S13</f>
        <v>16818163</v>
      </c>
      <c r="X13" s="2"/>
      <c r="Y13" s="56">
        <f t="shared" si="2"/>
        <v>16818163</v>
      </c>
      <c r="Z13" s="2"/>
      <c r="AA13" s="2"/>
      <c r="AB13" s="2"/>
      <c r="AC13" s="2"/>
      <c r="AD13" s="2"/>
      <c r="AE13" s="2"/>
      <c r="AF13" s="2"/>
      <c r="AG13" s="2"/>
    </row>
    <row r="14" spans="1:33" ht="22.5" customHeight="1">
      <c r="A14" s="3"/>
      <c r="B14" s="17" t="s">
        <v>44</v>
      </c>
      <c r="D14" s="18" t="s">
        <v>2</v>
      </c>
      <c r="F14" s="8">
        <f aca="true" t="shared" si="4" ref="F14:R14">SUM(F15,F18)</f>
        <v>7105599</v>
      </c>
      <c r="G14" s="8">
        <f t="shared" si="4"/>
        <v>3605126</v>
      </c>
      <c r="H14" s="8">
        <f t="shared" si="4"/>
        <v>9349871</v>
      </c>
      <c r="I14" s="8">
        <f t="shared" si="4"/>
        <v>20382193</v>
      </c>
      <c r="J14" s="8">
        <f t="shared" si="4"/>
        <v>146204760</v>
      </c>
      <c r="K14" s="8">
        <f>SUM(K15,K18)</f>
        <v>1291260133</v>
      </c>
      <c r="L14" s="8">
        <f t="shared" si="4"/>
        <v>88950885</v>
      </c>
      <c r="M14" s="8">
        <f t="shared" si="4"/>
        <v>68857219</v>
      </c>
      <c r="N14" s="8">
        <f t="shared" si="4"/>
        <v>1198082</v>
      </c>
      <c r="O14" s="8">
        <f>SUM(O15,O18)</f>
        <v>154361998</v>
      </c>
      <c r="P14" s="8">
        <f>SUM(P15,P18)</f>
        <v>24057465</v>
      </c>
      <c r="Q14" s="8">
        <f>SUM(Q15,Q18)</f>
        <v>332566397</v>
      </c>
      <c r="R14" s="8">
        <f t="shared" si="4"/>
        <v>24085346</v>
      </c>
      <c r="S14" s="8">
        <f>SUM(S15,S18)</f>
        <v>1949360</v>
      </c>
      <c r="T14" s="8">
        <f>SUM(T15,T18)</f>
        <v>13588090</v>
      </c>
      <c r="U14" s="8">
        <f>SUM(U15,U18)</f>
        <v>2187522524</v>
      </c>
      <c r="V14" s="2"/>
      <c r="W14" s="5">
        <f>+U14-T14-S14</f>
        <v>2171985074</v>
      </c>
      <c r="X14" s="2"/>
      <c r="Y14" s="50">
        <f t="shared" si="2"/>
        <v>2171985074</v>
      </c>
      <c r="Z14" s="2"/>
      <c r="AA14" s="2"/>
      <c r="AB14" s="2"/>
      <c r="AC14" s="2"/>
      <c r="AD14" s="2"/>
      <c r="AE14" s="2"/>
      <c r="AF14" s="2"/>
      <c r="AG14" s="2"/>
    </row>
    <row r="15" spans="1:33" ht="22.5" customHeight="1">
      <c r="A15" s="3"/>
      <c r="B15" s="17" t="s">
        <v>20</v>
      </c>
      <c r="D15" s="18" t="s">
        <v>45</v>
      </c>
      <c r="F15" s="8">
        <f aca="true" t="shared" si="5" ref="F15:R15">SUM(F16:F17)</f>
        <v>7105599</v>
      </c>
      <c r="G15" s="8">
        <f t="shared" si="5"/>
        <v>3605126</v>
      </c>
      <c r="H15" s="8">
        <f t="shared" si="5"/>
        <v>9349871</v>
      </c>
      <c r="I15" s="8">
        <f t="shared" si="5"/>
        <v>20382193</v>
      </c>
      <c r="J15" s="8">
        <f t="shared" si="5"/>
        <v>146204760</v>
      </c>
      <c r="K15" s="8">
        <f>SUM(K16:K17)</f>
        <v>1291260133</v>
      </c>
      <c r="L15" s="8">
        <f t="shared" si="5"/>
        <v>88950885</v>
      </c>
      <c r="M15" s="8">
        <f t="shared" si="5"/>
        <v>68857219</v>
      </c>
      <c r="N15" s="8">
        <f t="shared" si="5"/>
        <v>1198082</v>
      </c>
      <c r="O15" s="8">
        <f t="shared" si="5"/>
        <v>154361998</v>
      </c>
      <c r="P15" s="8">
        <f>SUM(P16:P17)</f>
        <v>23685637</v>
      </c>
      <c r="Q15" s="8">
        <f>SUM(Q16:Q17)</f>
        <v>332566397</v>
      </c>
      <c r="R15" s="8">
        <f t="shared" si="5"/>
        <v>24085346</v>
      </c>
      <c r="S15" s="8">
        <f>SUM(S16:S17)</f>
        <v>1949360</v>
      </c>
      <c r="T15" s="8">
        <f>SUM(T16:T17)</f>
        <v>13588090</v>
      </c>
      <c r="U15" s="8">
        <f>SUM(U16:U17)</f>
        <v>2187150696</v>
      </c>
      <c r="V15" s="2"/>
      <c r="W15" s="5">
        <f t="shared" si="3"/>
        <v>2171613246</v>
      </c>
      <c r="X15" s="2"/>
      <c r="Y15" s="50">
        <f t="shared" si="2"/>
        <v>2171613246</v>
      </c>
      <c r="Z15" s="2"/>
      <c r="AA15" s="2"/>
      <c r="AB15" s="2"/>
      <c r="AC15" s="2"/>
      <c r="AD15" s="2"/>
      <c r="AE15" s="2"/>
      <c r="AF15" s="2"/>
      <c r="AG15" s="2"/>
    </row>
    <row r="16" spans="1:33" ht="22.5" customHeight="1">
      <c r="A16" s="3"/>
      <c r="B16" s="17"/>
      <c r="D16" s="18" t="s">
        <v>3</v>
      </c>
      <c r="F16" s="8">
        <v>6841768</v>
      </c>
      <c r="G16" s="8">
        <v>3325307</v>
      </c>
      <c r="H16" s="8">
        <v>8701643</v>
      </c>
      <c r="I16" s="8">
        <v>11686601</v>
      </c>
      <c r="J16" s="8">
        <v>17403883</v>
      </c>
      <c r="K16" s="8">
        <v>116059127</v>
      </c>
      <c r="L16" s="8">
        <v>8722639</v>
      </c>
      <c r="M16" s="8">
        <v>6495571</v>
      </c>
      <c r="N16" s="8">
        <v>1134377</v>
      </c>
      <c r="O16" s="8">
        <v>7295939</v>
      </c>
      <c r="P16" s="8">
        <v>18306899</v>
      </c>
      <c r="Q16" s="8">
        <v>13432588</v>
      </c>
      <c r="R16" s="8">
        <v>15667258</v>
      </c>
      <c r="S16" s="8">
        <v>1949360</v>
      </c>
      <c r="T16" s="8">
        <v>8705622</v>
      </c>
      <c r="U16" s="8">
        <f aca="true" t="shared" si="6" ref="U16:U24">SUM(F16:T16)</f>
        <v>245728582</v>
      </c>
      <c r="V16" s="2"/>
      <c r="W16" s="51">
        <f t="shared" si="3"/>
        <v>235073600</v>
      </c>
      <c r="X16" s="2"/>
      <c r="Y16" s="56">
        <f t="shared" si="2"/>
        <v>235073600</v>
      </c>
      <c r="Z16" s="2"/>
      <c r="AA16" s="2"/>
      <c r="AB16" s="2"/>
      <c r="AC16" s="2"/>
      <c r="AD16" s="2"/>
      <c r="AE16" s="2"/>
      <c r="AF16" s="2"/>
      <c r="AG16" s="2"/>
    </row>
    <row r="17" spans="1:33" ht="22.5" customHeight="1">
      <c r="A17" s="3"/>
      <c r="B17" s="17"/>
      <c r="D17" s="18" t="s">
        <v>48</v>
      </c>
      <c r="F17" s="8">
        <v>263831</v>
      </c>
      <c r="G17" s="8">
        <v>279819</v>
      </c>
      <c r="H17" s="8">
        <v>648228</v>
      </c>
      <c r="I17" s="8">
        <v>8695592</v>
      </c>
      <c r="J17" s="8">
        <v>128800877</v>
      </c>
      <c r="K17" s="8">
        <v>1175201006</v>
      </c>
      <c r="L17" s="8">
        <v>80228246</v>
      </c>
      <c r="M17" s="8">
        <v>62361648</v>
      </c>
      <c r="N17" s="8">
        <v>63705</v>
      </c>
      <c r="O17" s="8">
        <v>147066059</v>
      </c>
      <c r="P17" s="8">
        <v>5378738</v>
      </c>
      <c r="Q17" s="8">
        <v>319133809</v>
      </c>
      <c r="R17" s="8">
        <v>8418088</v>
      </c>
      <c r="S17" s="8"/>
      <c r="T17" s="8">
        <v>4882468</v>
      </c>
      <c r="U17" s="8">
        <f t="shared" si="6"/>
        <v>1941422114</v>
      </c>
      <c r="V17" s="2"/>
      <c r="W17" s="51">
        <f t="shared" si="3"/>
        <v>1936539646</v>
      </c>
      <c r="X17" s="2"/>
      <c r="Y17" s="56">
        <f t="shared" si="2"/>
        <v>1936539646</v>
      </c>
      <c r="Z17" s="2"/>
      <c r="AA17" s="2"/>
      <c r="AB17" s="2"/>
      <c r="AC17" s="2"/>
      <c r="AD17" s="2"/>
      <c r="AE17" s="2"/>
      <c r="AF17" s="2"/>
      <c r="AG17" s="2"/>
    </row>
    <row r="18" spans="1:33" ht="22.5" customHeight="1">
      <c r="A18" s="3"/>
      <c r="B18" s="17" t="s">
        <v>31</v>
      </c>
      <c r="D18" s="18" t="s">
        <v>46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>
        <v>371828</v>
      </c>
      <c r="Q18" s="8"/>
      <c r="R18" s="8"/>
      <c r="S18" s="8"/>
      <c r="T18" s="8"/>
      <c r="U18" s="8">
        <f t="shared" si="6"/>
        <v>371828</v>
      </c>
      <c r="V18" s="2"/>
      <c r="W18" s="51">
        <f t="shared" si="3"/>
        <v>371828</v>
      </c>
      <c r="X18" s="2"/>
      <c r="Y18" s="56">
        <f t="shared" si="2"/>
        <v>371828</v>
      </c>
      <c r="Z18" s="2"/>
      <c r="AA18" s="2"/>
      <c r="AB18" s="2"/>
      <c r="AC18" s="2"/>
      <c r="AD18" s="2"/>
      <c r="AE18" s="2"/>
      <c r="AF18" s="2"/>
      <c r="AG18" s="2"/>
    </row>
    <row r="19" spans="1:33" ht="22.5" customHeight="1">
      <c r="A19" s="3"/>
      <c r="B19" s="17" t="s">
        <v>4</v>
      </c>
      <c r="D19" s="18" t="s">
        <v>27</v>
      </c>
      <c r="F19" s="8"/>
      <c r="G19" s="8"/>
      <c r="H19" s="8"/>
      <c r="I19" s="8">
        <v>3863</v>
      </c>
      <c r="J19" s="8"/>
      <c r="K19" s="8">
        <v>3132</v>
      </c>
      <c r="L19" s="8">
        <v>4698</v>
      </c>
      <c r="M19" s="8">
        <v>1566</v>
      </c>
      <c r="N19" s="8"/>
      <c r="O19" s="8">
        <v>1566</v>
      </c>
      <c r="P19" s="8">
        <v>3132</v>
      </c>
      <c r="Q19" s="8"/>
      <c r="R19" s="8">
        <v>4698</v>
      </c>
      <c r="S19" s="8"/>
      <c r="T19" s="8">
        <v>3132</v>
      </c>
      <c r="U19" s="8">
        <f t="shared" si="6"/>
        <v>25787</v>
      </c>
      <c r="V19" s="2"/>
      <c r="W19" s="5">
        <f t="shared" si="3"/>
        <v>22655</v>
      </c>
      <c r="X19" s="2"/>
      <c r="Y19" s="56">
        <f t="shared" si="2"/>
        <v>22655</v>
      </c>
      <c r="Z19" s="2"/>
      <c r="AA19" s="2"/>
      <c r="AB19" s="2"/>
      <c r="AC19" s="2"/>
      <c r="AD19" s="2"/>
      <c r="AE19" s="2"/>
      <c r="AF19" s="2"/>
      <c r="AG19" s="2"/>
    </row>
    <row r="20" spans="1:33" ht="22.5" customHeight="1">
      <c r="A20" s="3"/>
      <c r="B20" s="17" t="s">
        <v>71</v>
      </c>
      <c r="D20" s="18" t="s">
        <v>28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>
        <f t="shared" si="6"/>
        <v>0</v>
      </c>
      <c r="V20" s="2"/>
      <c r="W20" s="5">
        <f t="shared" si="3"/>
        <v>0</v>
      </c>
      <c r="X20" s="2"/>
      <c r="Y20" s="50">
        <f t="shared" si="2"/>
        <v>0</v>
      </c>
      <c r="Z20" s="2"/>
      <c r="AA20" s="2"/>
      <c r="AB20" s="2"/>
      <c r="AC20" s="2"/>
      <c r="AD20" s="2"/>
      <c r="AE20" s="2"/>
      <c r="AF20" s="2"/>
      <c r="AG20" s="2"/>
    </row>
    <row r="21" spans="1:33" ht="22.5" customHeight="1">
      <c r="A21" s="3"/>
      <c r="B21" s="17" t="s">
        <v>72</v>
      </c>
      <c r="D21" s="18" t="s">
        <v>29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49068</v>
      </c>
      <c r="S21" s="8">
        <v>22993</v>
      </c>
      <c r="T21" s="8"/>
      <c r="U21" s="8">
        <f t="shared" si="6"/>
        <v>72061</v>
      </c>
      <c r="V21" s="2"/>
      <c r="W21" s="51">
        <f t="shared" si="3"/>
        <v>49068</v>
      </c>
      <c r="X21" s="2"/>
      <c r="Y21" s="56">
        <f t="shared" si="2"/>
        <v>49068</v>
      </c>
      <c r="Z21" s="2"/>
      <c r="AA21" s="2"/>
      <c r="AB21" s="2"/>
      <c r="AC21" s="2"/>
      <c r="AD21" s="2"/>
      <c r="AE21" s="2"/>
      <c r="AF21" s="2"/>
      <c r="AG21" s="2"/>
    </row>
    <row r="22" spans="1:33" ht="22.5" customHeight="1">
      <c r="A22" s="3"/>
      <c r="B22" s="17" t="s">
        <v>73</v>
      </c>
      <c r="D22" s="18" t="s">
        <v>51</v>
      </c>
      <c r="F22" s="8"/>
      <c r="G22" s="8"/>
      <c r="H22" s="8"/>
      <c r="I22" s="8"/>
      <c r="J22" s="8"/>
      <c r="K22" s="8"/>
      <c r="L22" s="8"/>
      <c r="M22" s="8"/>
      <c r="N22" s="8">
        <v>4525066</v>
      </c>
      <c r="O22" s="8"/>
      <c r="P22" s="8"/>
      <c r="Q22" s="8">
        <v>607036247</v>
      </c>
      <c r="R22" s="8"/>
      <c r="S22" s="8"/>
      <c r="T22" s="8"/>
      <c r="U22" s="8">
        <f t="shared" si="6"/>
        <v>611561313</v>
      </c>
      <c r="V22" s="2"/>
      <c r="W22" s="51">
        <f t="shared" si="3"/>
        <v>611561313</v>
      </c>
      <c r="X22" s="46">
        <f>+'VIGENTE FET'!U11</f>
        <v>940834965</v>
      </c>
      <c r="Y22" s="56">
        <f>SUM(W22:X22)</f>
        <v>1552396278</v>
      </c>
      <c r="Z22" s="2"/>
      <c r="AA22" s="2"/>
      <c r="AB22" s="2"/>
      <c r="AC22" s="2"/>
      <c r="AD22" s="2"/>
      <c r="AE22" s="2"/>
      <c r="AF22" s="2"/>
      <c r="AG22" s="2"/>
    </row>
    <row r="23" spans="1:33" ht="22.5" customHeight="1">
      <c r="A23" s="3"/>
      <c r="B23" s="17">
        <v>14</v>
      </c>
      <c r="D23" s="18" t="s">
        <v>95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>
        <f t="shared" si="6"/>
        <v>0</v>
      </c>
      <c r="V23" s="2"/>
      <c r="W23" s="5">
        <f t="shared" si="3"/>
        <v>0</v>
      </c>
      <c r="X23" s="2"/>
      <c r="Y23" s="50">
        <f t="shared" si="2"/>
        <v>0</v>
      </c>
      <c r="Z23" s="2"/>
      <c r="AA23" s="2"/>
      <c r="AB23" s="2"/>
      <c r="AC23" s="2"/>
      <c r="AD23" s="2"/>
      <c r="AE23" s="2"/>
      <c r="AF23" s="2"/>
      <c r="AG23" s="2"/>
    </row>
    <row r="24" spans="1:33" ht="22.5" customHeight="1">
      <c r="A24" s="3"/>
      <c r="B24" s="17" t="s">
        <v>74</v>
      </c>
      <c r="D24" s="18" t="s">
        <v>5</v>
      </c>
      <c r="F24" s="8">
        <v>292926</v>
      </c>
      <c r="G24" s="8">
        <v>67168</v>
      </c>
      <c r="H24" s="8">
        <v>46142</v>
      </c>
      <c r="I24" s="8">
        <v>2118307</v>
      </c>
      <c r="J24" s="8">
        <v>26228798</v>
      </c>
      <c r="K24" s="8">
        <v>26729194</v>
      </c>
      <c r="L24" s="8">
        <v>4610371</v>
      </c>
      <c r="M24" s="8">
        <v>3538406</v>
      </c>
      <c r="N24" s="8">
        <v>11981</v>
      </c>
      <c r="O24" s="8">
        <v>7582033</v>
      </c>
      <c r="P24" s="8">
        <v>1320142</v>
      </c>
      <c r="Q24" s="8">
        <v>65261753</v>
      </c>
      <c r="R24" s="8">
        <v>914241</v>
      </c>
      <c r="S24" s="8">
        <v>129656</v>
      </c>
      <c r="T24" s="8">
        <v>718703</v>
      </c>
      <c r="U24" s="8">
        <f t="shared" si="6"/>
        <v>139569821</v>
      </c>
      <c r="V24" s="2"/>
      <c r="W24" s="51">
        <f t="shared" si="3"/>
        <v>138721462</v>
      </c>
      <c r="X24" s="46">
        <f>+'VIGENTE FET'!U12</f>
        <v>89255188</v>
      </c>
      <c r="Y24" s="56">
        <f t="shared" si="2"/>
        <v>227976650</v>
      </c>
      <c r="Z24" s="2"/>
      <c r="AA24" s="2"/>
      <c r="AB24" s="2"/>
      <c r="AC24" s="2"/>
      <c r="AD24" s="2"/>
      <c r="AE24" s="2"/>
      <c r="AF24" s="2"/>
      <c r="AG24" s="2"/>
    </row>
    <row r="25" spans="1:33" s="70" customFormat="1" ht="24.75" customHeight="1">
      <c r="A25" s="61"/>
      <c r="B25" s="71"/>
      <c r="C25" s="63"/>
      <c r="D25" s="64" t="s">
        <v>6</v>
      </c>
      <c r="E25" s="65"/>
      <c r="F25" s="66">
        <f>SUM(F26,F27,F28,F29,F30,F31,F32,F41,F42,F46,F47,F48,F49)</f>
        <v>7487945</v>
      </c>
      <c r="G25" s="66">
        <f aca="true" t="shared" si="7" ref="G25:U25">SUM(G26,G27,G28,G29,G30,G31,G32,G41,G42,G46,G47,G48,G49)</f>
        <v>3727416.9999999995</v>
      </c>
      <c r="H25" s="66">
        <f t="shared" si="7"/>
        <v>9468182.999999998</v>
      </c>
      <c r="I25" s="66">
        <f t="shared" si="7"/>
        <v>22703374.000000004</v>
      </c>
      <c r="J25" s="66">
        <f t="shared" si="7"/>
        <v>172636539</v>
      </c>
      <c r="K25" s="66">
        <f t="shared" si="7"/>
        <v>1329670168</v>
      </c>
      <c r="L25" s="66">
        <f t="shared" si="7"/>
        <v>93769782</v>
      </c>
      <c r="M25" s="66">
        <f t="shared" si="7"/>
        <v>72761902</v>
      </c>
      <c r="N25" s="66">
        <f t="shared" si="7"/>
        <v>5797540.000000001</v>
      </c>
      <c r="O25" s="66">
        <f t="shared" si="7"/>
        <v>162053041</v>
      </c>
      <c r="P25" s="66">
        <f t="shared" si="7"/>
        <v>25826845</v>
      </c>
      <c r="Q25" s="66">
        <f t="shared" si="7"/>
        <v>1053050835</v>
      </c>
      <c r="R25" s="66">
        <f>SUM(R26,R27,R28,R29,R30,R31,R32,R41,R42,R46,R47,R48,R49)</f>
        <v>25098209</v>
      </c>
      <c r="S25" s="66">
        <f t="shared" si="7"/>
        <v>2433395</v>
      </c>
      <c r="T25" s="66">
        <f>SUM(T26,T27,T28,T29,T30,T31,T32,T41,T42,T46,T47,T48,T49)</f>
        <v>14399709</v>
      </c>
      <c r="U25" s="66">
        <f t="shared" si="7"/>
        <v>3000884884</v>
      </c>
      <c r="V25" s="69"/>
      <c r="W25" s="73">
        <f>SUM(W26,W27,W28,W29,W30,W31,W32,W41:W42,W46,W47,W48,W49)</f>
        <v>2984051780</v>
      </c>
      <c r="X25" s="73">
        <f>SUM(X26,X27,X28,X29,X30,X31,X32,X41:X42,X46,X47,X48,X49)</f>
        <v>1030090153</v>
      </c>
      <c r="Y25" s="73">
        <f>SUM(Y26,Y27,Y28,Y29,Y30,Y31,Y32,Y41:Y42,Y46,Y47,Y48,Y49)</f>
        <v>4014141933</v>
      </c>
      <c r="Z25" s="69"/>
      <c r="AA25" s="69">
        <f>+U25-S25-T25</f>
        <v>2984051780</v>
      </c>
      <c r="AB25" s="69"/>
      <c r="AC25" s="69">
        <f>+AA25+'VIGENTE FET'!U13</f>
        <v>4014141933</v>
      </c>
      <c r="AD25" s="69"/>
      <c r="AE25" s="69"/>
      <c r="AF25" s="69">
        <f>+U25+'VIGENTE FET'!U9</f>
        <v>4030975037</v>
      </c>
      <c r="AG25" s="69"/>
    </row>
    <row r="26" spans="1:33" ht="22.5" customHeight="1">
      <c r="A26" s="3"/>
      <c r="B26" s="17" t="s">
        <v>7</v>
      </c>
      <c r="D26" s="18" t="s">
        <v>8</v>
      </c>
      <c r="F26" s="8">
        <v>6841768</v>
      </c>
      <c r="G26" s="8">
        <v>3325306.9999999995</v>
      </c>
      <c r="H26" s="8">
        <v>8701642.999999998</v>
      </c>
      <c r="I26" s="8">
        <v>11576601.000000004</v>
      </c>
      <c r="J26" s="8">
        <v>17403882.999999996</v>
      </c>
      <c r="K26" s="8">
        <v>116059126.99999997</v>
      </c>
      <c r="L26" s="8">
        <v>8722639</v>
      </c>
      <c r="M26" s="8">
        <v>6495570.999999999</v>
      </c>
      <c r="N26" s="8">
        <v>5240743.000000001</v>
      </c>
      <c r="O26" s="8">
        <v>7126335</v>
      </c>
      <c r="P26" s="8">
        <v>18325439</v>
      </c>
      <c r="Q26" s="8">
        <v>13494900</v>
      </c>
      <c r="R26" s="8">
        <v>15667258</v>
      </c>
      <c r="S26" s="8">
        <v>1726664</v>
      </c>
      <c r="T26" s="8">
        <v>8705622</v>
      </c>
      <c r="U26" s="8">
        <f aca="true" t="shared" si="8" ref="U26:U31">SUM(F26:T26)</f>
        <v>249413499.99999997</v>
      </c>
      <c r="V26" s="2"/>
      <c r="W26" s="51">
        <f t="shared" si="3"/>
        <v>238981213.99999997</v>
      </c>
      <c r="X26" s="46">
        <f>+'VIGENTE FET'!U14</f>
        <v>11438944</v>
      </c>
      <c r="Y26" s="56">
        <f>SUM(W26:X26)</f>
        <v>250420157.99999997</v>
      </c>
      <c r="Z26" s="2"/>
      <c r="AA26" s="2"/>
      <c r="AB26" s="2"/>
      <c r="AC26" s="2"/>
      <c r="AD26" s="2"/>
      <c r="AE26" s="2"/>
      <c r="AF26" s="2"/>
      <c r="AG26" s="2"/>
    </row>
    <row r="27" spans="1:33" ht="22.5" customHeight="1">
      <c r="A27" s="3"/>
      <c r="B27" s="17" t="s">
        <v>9</v>
      </c>
      <c r="D27" s="18" t="s">
        <v>10</v>
      </c>
      <c r="F27" s="8">
        <v>265787.00000000006</v>
      </c>
      <c r="G27" s="8">
        <v>180860.99999999997</v>
      </c>
      <c r="H27" s="8">
        <v>372459.99999999994</v>
      </c>
      <c r="I27" s="8">
        <v>661511.9999999998</v>
      </c>
      <c r="J27" s="8">
        <v>1105730.0000000005</v>
      </c>
      <c r="K27" s="8">
        <v>7802711</v>
      </c>
      <c r="L27" s="8">
        <v>669394.9999999999</v>
      </c>
      <c r="M27" s="8">
        <v>367126</v>
      </c>
      <c r="N27" s="8">
        <v>238580</v>
      </c>
      <c r="O27" s="8">
        <v>959976</v>
      </c>
      <c r="P27" s="8">
        <v>4894404</v>
      </c>
      <c r="Q27" s="8">
        <v>1021604.9999999999</v>
      </c>
      <c r="R27" s="8">
        <v>1196885.9999999998</v>
      </c>
      <c r="S27" s="8">
        <v>245160</v>
      </c>
      <c r="T27" s="8">
        <v>3695428</v>
      </c>
      <c r="U27" s="8">
        <f t="shared" si="8"/>
        <v>23677621</v>
      </c>
      <c r="V27" s="2"/>
      <c r="W27" s="51">
        <f t="shared" si="3"/>
        <v>19737033</v>
      </c>
      <c r="X27" s="46">
        <f>+'VIGENTE FET'!U15</f>
        <v>2213821</v>
      </c>
      <c r="Y27" s="56">
        <f aca="true" t="shared" si="9" ref="Y27:Y49">SUM(W27:X27)</f>
        <v>21950854</v>
      </c>
      <c r="Z27" s="2"/>
      <c r="AA27" s="2"/>
      <c r="AB27" s="2"/>
      <c r="AC27" s="2"/>
      <c r="AD27" s="2"/>
      <c r="AE27" s="2"/>
      <c r="AF27" s="2"/>
      <c r="AG27" s="2"/>
    </row>
    <row r="28" spans="1:33" ht="22.5" customHeight="1">
      <c r="A28" s="3"/>
      <c r="B28" s="17" t="s">
        <v>11</v>
      </c>
      <c r="D28" s="18" t="s">
        <v>52</v>
      </c>
      <c r="F28" s="8">
        <v>0</v>
      </c>
      <c r="G28" s="8">
        <v>0</v>
      </c>
      <c r="H28" s="8">
        <v>0</v>
      </c>
      <c r="I28" s="8">
        <v>0</v>
      </c>
      <c r="J28" s="8">
        <v>53693</v>
      </c>
      <c r="K28" s="8">
        <v>785966</v>
      </c>
      <c r="L28" s="8">
        <v>0</v>
      </c>
      <c r="M28" s="8">
        <v>36540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71278</v>
      </c>
      <c r="T28" s="8"/>
      <c r="U28" s="8">
        <f t="shared" si="8"/>
        <v>947477</v>
      </c>
      <c r="V28" s="2"/>
      <c r="W28" s="51">
        <f t="shared" si="3"/>
        <v>876199</v>
      </c>
      <c r="Y28" s="56">
        <f t="shared" si="9"/>
        <v>876199</v>
      </c>
      <c r="Z28" s="2"/>
      <c r="AA28" s="2"/>
      <c r="AB28" s="2"/>
      <c r="AC28" s="2"/>
      <c r="AD28" s="2"/>
      <c r="AE28" s="2"/>
      <c r="AF28" s="2"/>
      <c r="AG28" s="2"/>
    </row>
    <row r="29" spans="1:33" ht="22.5" customHeight="1">
      <c r="A29" s="3"/>
      <c r="B29" s="17" t="s">
        <v>12</v>
      </c>
      <c r="D29" s="18" t="s">
        <v>14</v>
      </c>
      <c r="F29" s="8">
        <v>82441</v>
      </c>
      <c r="G29" s="8"/>
      <c r="H29" s="8"/>
      <c r="I29" s="8"/>
      <c r="J29" s="8"/>
      <c r="K29" s="8">
        <v>1472747</v>
      </c>
      <c r="L29" s="8"/>
      <c r="M29" s="8"/>
      <c r="N29" s="8"/>
      <c r="O29" s="8"/>
      <c r="P29" s="8"/>
      <c r="Q29" s="8">
        <v>667943</v>
      </c>
      <c r="R29" s="8">
        <v>144558</v>
      </c>
      <c r="S29" s="8"/>
      <c r="T29" s="8"/>
      <c r="U29" s="8">
        <f t="shared" si="8"/>
        <v>2367689</v>
      </c>
      <c r="V29" s="2"/>
      <c r="W29" s="51">
        <f t="shared" si="3"/>
        <v>2367689</v>
      </c>
      <c r="X29" s="2"/>
      <c r="Y29" s="56">
        <f t="shared" si="9"/>
        <v>2367689</v>
      </c>
      <c r="Z29" s="2"/>
      <c r="AA29" s="2"/>
      <c r="AB29" s="2"/>
      <c r="AC29" s="2"/>
      <c r="AD29" s="2"/>
      <c r="AE29" s="2"/>
      <c r="AF29" s="2"/>
      <c r="AG29" s="2"/>
    </row>
    <row r="30" spans="1:33" ht="22.5" customHeight="1">
      <c r="A30" s="3"/>
      <c r="B30" s="17" t="s">
        <v>13</v>
      </c>
      <c r="D30" s="18" t="s">
        <v>30</v>
      </c>
      <c r="F30" s="8">
        <v>88740</v>
      </c>
      <c r="G30" s="8">
        <v>54288</v>
      </c>
      <c r="H30" s="8">
        <v>62640</v>
      </c>
      <c r="I30" s="8">
        <v>171076</v>
      </c>
      <c r="J30" s="8">
        <v>85430</v>
      </c>
      <c r="K30" s="8">
        <v>516780</v>
      </c>
      <c r="L30" s="8">
        <v>195228</v>
      </c>
      <c r="M30" s="8">
        <v>36540</v>
      </c>
      <c r="N30" s="8">
        <v>47693</v>
      </c>
      <c r="O30" s="8">
        <v>8872</v>
      </c>
      <c r="P30" s="8">
        <v>160423</v>
      </c>
      <c r="Q30" s="8">
        <v>20</v>
      </c>
      <c r="R30" s="8">
        <v>26100</v>
      </c>
      <c r="S30" s="8">
        <v>56040</v>
      </c>
      <c r="T30" s="8">
        <v>67860</v>
      </c>
      <c r="U30" s="8">
        <f t="shared" si="8"/>
        <v>1577730</v>
      </c>
      <c r="V30" s="2"/>
      <c r="W30" s="51">
        <f t="shared" si="3"/>
        <v>1453830</v>
      </c>
      <c r="X30" s="2"/>
      <c r="Y30" s="56">
        <f t="shared" si="9"/>
        <v>1453830</v>
      </c>
      <c r="Z30" s="2"/>
      <c r="AA30" s="2"/>
      <c r="AB30" s="2"/>
      <c r="AC30" s="2"/>
      <c r="AD30" s="2"/>
      <c r="AE30" s="2"/>
      <c r="AF30" s="2"/>
      <c r="AG30" s="2"/>
    </row>
    <row r="31" spans="1:33" ht="22.5" customHeight="1">
      <c r="A31" s="3"/>
      <c r="B31" s="17" t="s">
        <v>75</v>
      </c>
      <c r="D31" s="18" t="s">
        <v>67</v>
      </c>
      <c r="F31" s="8">
        <v>0</v>
      </c>
      <c r="G31" s="8"/>
      <c r="H31" s="8"/>
      <c r="I31" s="8"/>
      <c r="J31" s="8">
        <v>7449</v>
      </c>
      <c r="K31" s="8">
        <v>0</v>
      </c>
      <c r="L31" s="8">
        <v>203243</v>
      </c>
      <c r="M31" s="8">
        <v>40856</v>
      </c>
      <c r="N31" s="8"/>
      <c r="O31" s="8"/>
      <c r="P31" s="8"/>
      <c r="Q31" s="8">
        <v>8369</v>
      </c>
      <c r="R31" s="8"/>
      <c r="S31" s="8"/>
      <c r="T31" s="8"/>
      <c r="U31" s="8">
        <f t="shared" si="8"/>
        <v>259917</v>
      </c>
      <c r="V31" s="2"/>
      <c r="W31" s="51">
        <f t="shared" si="3"/>
        <v>259917</v>
      </c>
      <c r="X31" s="2"/>
      <c r="Y31" s="50">
        <f t="shared" si="9"/>
        <v>259917</v>
      </c>
      <c r="Z31" s="2"/>
      <c r="AA31" s="2"/>
      <c r="AB31" s="2"/>
      <c r="AC31" s="2"/>
      <c r="AD31" s="2"/>
      <c r="AE31" s="2"/>
      <c r="AF31" s="2"/>
      <c r="AG31" s="2"/>
    </row>
    <row r="32" spans="1:33" ht="22.5" customHeight="1">
      <c r="A32" s="3"/>
      <c r="B32" s="17" t="s">
        <v>76</v>
      </c>
      <c r="D32" s="21" t="s">
        <v>68</v>
      </c>
      <c r="F32" s="8">
        <f aca="true" t="shared" si="10" ref="F32:L32">SUM(F33:F40)</f>
        <v>105508</v>
      </c>
      <c r="G32" s="8">
        <f t="shared" si="10"/>
        <v>62909</v>
      </c>
      <c r="H32" s="8">
        <f t="shared" si="10"/>
        <v>240787</v>
      </c>
      <c r="I32" s="8">
        <f t="shared" si="10"/>
        <v>395850</v>
      </c>
      <c r="J32" s="8">
        <f t="shared" si="10"/>
        <v>1193375</v>
      </c>
      <c r="K32" s="8">
        <f t="shared" si="10"/>
        <v>11893879</v>
      </c>
      <c r="L32" s="8">
        <f t="shared" si="10"/>
        <v>1322297</v>
      </c>
      <c r="M32" s="8">
        <f>SUM(M33:M40)</f>
        <v>162012</v>
      </c>
      <c r="N32" s="8">
        <f aca="true" t="shared" si="11" ref="N32:T32">SUM(N33:N40)</f>
        <v>79565</v>
      </c>
      <c r="O32" s="8">
        <f t="shared" si="11"/>
        <v>979017</v>
      </c>
      <c r="P32" s="8">
        <f t="shared" si="11"/>
        <v>1412903</v>
      </c>
      <c r="Q32" s="8">
        <f t="shared" si="11"/>
        <v>190028</v>
      </c>
      <c r="R32" s="8">
        <f t="shared" si="11"/>
        <v>1238481</v>
      </c>
      <c r="S32" s="8">
        <f t="shared" si="11"/>
        <v>243953</v>
      </c>
      <c r="T32" s="8">
        <f t="shared" si="11"/>
        <v>468181</v>
      </c>
      <c r="U32" s="8">
        <f>SUM(U33:U40)</f>
        <v>19988745</v>
      </c>
      <c r="V32" s="2"/>
      <c r="W32" s="45">
        <f t="shared" si="3"/>
        <v>19276611</v>
      </c>
      <c r="X32" s="46">
        <f>+'VIGENTE FET'!U16</f>
        <v>8163242</v>
      </c>
      <c r="Y32" s="56">
        <f t="shared" si="9"/>
        <v>27439853</v>
      </c>
      <c r="Z32" s="2"/>
      <c r="AA32" s="2"/>
      <c r="AB32" s="2"/>
      <c r="AC32" s="2"/>
      <c r="AD32" s="2"/>
      <c r="AE32" s="2"/>
      <c r="AF32" s="2"/>
      <c r="AG32" s="2"/>
    </row>
    <row r="33" spans="1:33" ht="22.5" customHeight="1">
      <c r="A33" s="3"/>
      <c r="B33" s="29" t="s">
        <v>20</v>
      </c>
      <c r="C33" s="27"/>
      <c r="D33" s="30" t="s">
        <v>38</v>
      </c>
      <c r="F33" s="9"/>
      <c r="G33" s="9"/>
      <c r="H33" s="9"/>
      <c r="I33" s="9"/>
      <c r="J33" s="9">
        <v>179487</v>
      </c>
      <c r="K33" s="9"/>
      <c r="L33" s="9"/>
      <c r="M33" s="9"/>
      <c r="N33" s="9"/>
      <c r="O33" s="9"/>
      <c r="P33" s="9"/>
      <c r="Q33" s="9"/>
      <c r="R33" s="9"/>
      <c r="S33" s="9"/>
      <c r="T33" s="9"/>
      <c r="U33" s="9">
        <f aca="true" t="shared" si="12" ref="U33:U41">SUM(F33:T33)</f>
        <v>179487</v>
      </c>
      <c r="V33" s="2"/>
      <c r="W33" s="51">
        <f t="shared" si="3"/>
        <v>179487</v>
      </c>
      <c r="X33" s="2"/>
      <c r="Y33" s="50">
        <f t="shared" si="9"/>
        <v>179487</v>
      </c>
      <c r="Z33" s="2"/>
      <c r="AA33" s="2"/>
      <c r="AB33" s="2"/>
      <c r="AC33" s="2"/>
      <c r="AD33" s="2"/>
      <c r="AE33" s="2"/>
      <c r="AF33" s="2"/>
      <c r="AG33" s="2"/>
    </row>
    <row r="34" spans="1:33" ht="22.5" customHeight="1">
      <c r="A34" s="3"/>
      <c r="B34" s="19" t="s">
        <v>39</v>
      </c>
      <c r="D34" s="18" t="s">
        <v>98</v>
      </c>
      <c r="F34" s="8"/>
      <c r="G34" s="8"/>
      <c r="H34" s="8">
        <v>8503</v>
      </c>
      <c r="I34" s="8"/>
      <c r="J34" s="8"/>
      <c r="K34" s="8">
        <v>135000</v>
      </c>
      <c r="L34" s="8"/>
      <c r="M34" s="8"/>
      <c r="N34" s="8"/>
      <c r="O34" s="8">
        <v>114840</v>
      </c>
      <c r="P34" s="8"/>
      <c r="Q34" s="8"/>
      <c r="R34" s="8">
        <v>20000</v>
      </c>
      <c r="S34" s="8"/>
      <c r="T34" s="8"/>
      <c r="U34" s="8">
        <f t="shared" si="12"/>
        <v>278343</v>
      </c>
      <c r="V34" s="2"/>
      <c r="W34" s="51">
        <f t="shared" si="3"/>
        <v>278343</v>
      </c>
      <c r="X34" s="2"/>
      <c r="Y34" s="50">
        <f t="shared" si="9"/>
        <v>278343</v>
      </c>
      <c r="Z34" s="2"/>
      <c r="AA34" s="2"/>
      <c r="AB34" s="2"/>
      <c r="AC34" s="2"/>
      <c r="AD34" s="2"/>
      <c r="AE34" s="2"/>
      <c r="AF34" s="2"/>
      <c r="AG34" s="2"/>
    </row>
    <row r="35" spans="1:33" ht="22.5" customHeight="1">
      <c r="A35" s="3"/>
      <c r="B35" s="19" t="s">
        <v>31</v>
      </c>
      <c r="D35" s="18" t="s">
        <v>33</v>
      </c>
      <c r="F35" s="8">
        <v>20571</v>
      </c>
      <c r="G35" s="8"/>
      <c r="H35" s="8"/>
      <c r="I35" s="8">
        <v>246642</v>
      </c>
      <c r="J35" s="8">
        <v>672765</v>
      </c>
      <c r="K35" s="8">
        <v>4032370</v>
      </c>
      <c r="L35" s="8">
        <v>541970</v>
      </c>
      <c r="M35" s="8">
        <v>89612</v>
      </c>
      <c r="N35" s="8"/>
      <c r="O35" s="8">
        <v>196386</v>
      </c>
      <c r="P35" s="8">
        <v>49068</v>
      </c>
      <c r="Q35" s="8">
        <v>67929</v>
      </c>
      <c r="R35" s="8">
        <v>382777</v>
      </c>
      <c r="S35" s="8">
        <v>140000</v>
      </c>
      <c r="T35" s="8">
        <v>153990</v>
      </c>
      <c r="U35" s="8">
        <f t="shared" si="12"/>
        <v>6594080</v>
      </c>
      <c r="V35" s="2"/>
      <c r="W35" s="51">
        <f t="shared" si="3"/>
        <v>6300090</v>
      </c>
      <c r="X35" s="2"/>
      <c r="Y35" s="50">
        <f t="shared" si="9"/>
        <v>6300090</v>
      </c>
      <c r="Z35" s="2"/>
      <c r="AA35" s="2"/>
      <c r="AB35" s="2"/>
      <c r="AC35" s="2"/>
      <c r="AD35" s="2"/>
      <c r="AE35" s="2"/>
      <c r="AF35" s="2"/>
      <c r="AG35" s="2"/>
    </row>
    <row r="36" spans="1:33" ht="22.5" customHeight="1">
      <c r="A36" s="3"/>
      <c r="B36" s="19" t="s">
        <v>32</v>
      </c>
      <c r="D36" s="18" t="s">
        <v>34</v>
      </c>
      <c r="F36" s="8"/>
      <c r="G36" s="8">
        <v>2200</v>
      </c>
      <c r="H36" s="8">
        <v>21995</v>
      </c>
      <c r="I36" s="8">
        <v>27250</v>
      </c>
      <c r="J36" s="8">
        <v>31577</v>
      </c>
      <c r="K36" s="8">
        <v>112000</v>
      </c>
      <c r="L36" s="8">
        <v>30300</v>
      </c>
      <c r="M36" s="8">
        <v>12376</v>
      </c>
      <c r="N36" s="8">
        <v>4248</v>
      </c>
      <c r="O36" s="8">
        <v>30907</v>
      </c>
      <c r="P36" s="8">
        <v>87942</v>
      </c>
      <c r="Q36" s="8">
        <v>17070</v>
      </c>
      <c r="R36" s="8"/>
      <c r="S36" s="8">
        <v>0</v>
      </c>
      <c r="T36" s="8">
        <v>98011</v>
      </c>
      <c r="U36" s="8">
        <f t="shared" si="12"/>
        <v>475876</v>
      </c>
      <c r="V36" s="2"/>
      <c r="W36" s="51">
        <f t="shared" si="3"/>
        <v>377865</v>
      </c>
      <c r="X36" s="2"/>
      <c r="Y36" s="50">
        <f t="shared" si="9"/>
        <v>377865</v>
      </c>
      <c r="Z36" s="2"/>
      <c r="AA36" s="2"/>
      <c r="AB36" s="2"/>
      <c r="AC36" s="2"/>
      <c r="AD36" s="2"/>
      <c r="AE36" s="2"/>
      <c r="AF36" s="2"/>
      <c r="AG36" s="2"/>
    </row>
    <row r="37" spans="1:33" ht="22.5" customHeight="1">
      <c r="A37" s="3"/>
      <c r="B37" s="19" t="s">
        <v>37</v>
      </c>
      <c r="D37" s="18" t="s">
        <v>47</v>
      </c>
      <c r="F37" s="8">
        <v>1999</v>
      </c>
      <c r="G37" s="8">
        <v>27300</v>
      </c>
      <c r="H37" s="8">
        <v>13013</v>
      </c>
      <c r="I37" s="8">
        <v>10415</v>
      </c>
      <c r="J37" s="8">
        <v>99695</v>
      </c>
      <c r="K37" s="8">
        <v>7183000</v>
      </c>
      <c r="L37" s="8">
        <v>379786</v>
      </c>
      <c r="M37" s="8">
        <v>7585</v>
      </c>
      <c r="N37" s="8">
        <v>2216</v>
      </c>
      <c r="O37" s="8">
        <v>280205</v>
      </c>
      <c r="P37" s="8">
        <v>272462</v>
      </c>
      <c r="Q37" s="8">
        <v>7500</v>
      </c>
      <c r="R37" s="8">
        <v>558025</v>
      </c>
      <c r="S37" s="8">
        <v>29489</v>
      </c>
      <c r="T37" s="8">
        <v>60000</v>
      </c>
      <c r="U37" s="8">
        <f t="shared" si="12"/>
        <v>8932690</v>
      </c>
      <c r="V37" s="2"/>
      <c r="W37" s="51">
        <f t="shared" si="3"/>
        <v>8843201</v>
      </c>
      <c r="X37" s="2"/>
      <c r="Y37" s="50">
        <f t="shared" si="9"/>
        <v>8843201</v>
      </c>
      <c r="Z37" s="2"/>
      <c r="AA37" s="2"/>
      <c r="AB37" s="2"/>
      <c r="AC37" s="2"/>
      <c r="AD37" s="2"/>
      <c r="AE37" s="2"/>
      <c r="AF37" s="2"/>
      <c r="AG37" s="2"/>
    </row>
    <row r="38" spans="1:33" ht="22.5" customHeight="1">
      <c r="A38" s="3"/>
      <c r="B38" s="19" t="s">
        <v>21</v>
      </c>
      <c r="D38" s="18" t="s">
        <v>36</v>
      </c>
      <c r="F38" s="8">
        <v>30863</v>
      </c>
      <c r="G38" s="8">
        <v>33229</v>
      </c>
      <c r="H38" s="8">
        <v>82005</v>
      </c>
      <c r="I38" s="8">
        <v>65075</v>
      </c>
      <c r="J38" s="8">
        <v>129450</v>
      </c>
      <c r="K38" s="8">
        <v>322215</v>
      </c>
      <c r="L38" s="8">
        <v>109020</v>
      </c>
      <c r="M38" s="8">
        <v>30166</v>
      </c>
      <c r="N38" s="8">
        <v>45905</v>
      </c>
      <c r="O38" s="8">
        <v>239853</v>
      </c>
      <c r="P38" s="8">
        <v>278934</v>
      </c>
      <c r="Q38" s="8">
        <v>79682</v>
      </c>
      <c r="R38" s="8">
        <v>60792</v>
      </c>
      <c r="S38" s="8">
        <v>41109</v>
      </c>
      <c r="T38" s="8">
        <v>137197</v>
      </c>
      <c r="U38" s="8">
        <f t="shared" si="12"/>
        <v>1685495</v>
      </c>
      <c r="V38" s="2"/>
      <c r="W38" s="51">
        <f t="shared" si="3"/>
        <v>1507189</v>
      </c>
      <c r="X38" s="2"/>
      <c r="Y38" s="50">
        <f t="shared" si="9"/>
        <v>1507189</v>
      </c>
      <c r="Z38" s="2"/>
      <c r="AA38" s="2"/>
      <c r="AB38" s="2"/>
      <c r="AC38" s="2"/>
      <c r="AD38" s="2"/>
      <c r="AE38" s="2"/>
      <c r="AF38" s="2"/>
      <c r="AG38" s="2"/>
    </row>
    <row r="39" spans="1:33" ht="22.5" customHeight="1">
      <c r="A39" s="3"/>
      <c r="B39" s="19" t="s">
        <v>23</v>
      </c>
      <c r="D39" s="18" t="s">
        <v>35</v>
      </c>
      <c r="F39" s="8">
        <v>52075</v>
      </c>
      <c r="G39" s="8">
        <v>180</v>
      </c>
      <c r="H39" s="8">
        <v>115271</v>
      </c>
      <c r="I39" s="8">
        <v>46468</v>
      </c>
      <c r="J39" s="8">
        <v>80401</v>
      </c>
      <c r="K39" s="8">
        <v>109294</v>
      </c>
      <c r="L39" s="8">
        <v>261221</v>
      </c>
      <c r="M39" s="8">
        <v>22273</v>
      </c>
      <c r="N39" s="8">
        <v>27196</v>
      </c>
      <c r="O39" s="8">
        <v>116826</v>
      </c>
      <c r="P39" s="8">
        <v>724497</v>
      </c>
      <c r="Q39" s="8">
        <v>17847</v>
      </c>
      <c r="R39" s="8">
        <v>216887</v>
      </c>
      <c r="S39" s="8">
        <v>33355</v>
      </c>
      <c r="T39" s="8">
        <v>18983</v>
      </c>
      <c r="U39" s="8">
        <f t="shared" si="12"/>
        <v>1842774</v>
      </c>
      <c r="V39" s="2"/>
      <c r="W39" s="51">
        <f t="shared" si="3"/>
        <v>1790436</v>
      </c>
      <c r="X39" s="2"/>
      <c r="Y39" s="50">
        <f t="shared" si="9"/>
        <v>1790436</v>
      </c>
      <c r="Z39" s="2"/>
      <c r="AA39" s="2"/>
      <c r="AB39" s="2"/>
      <c r="AC39" s="2"/>
      <c r="AD39" s="2"/>
      <c r="AE39" s="2"/>
      <c r="AF39" s="2"/>
      <c r="AG39" s="2"/>
    </row>
    <row r="40" spans="1:33" ht="22.5" customHeight="1">
      <c r="A40" s="3"/>
      <c r="B40" s="19" t="s">
        <v>96</v>
      </c>
      <c r="D40" s="18" t="s">
        <v>97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>
        <f t="shared" si="12"/>
        <v>0</v>
      </c>
      <c r="V40" s="2"/>
      <c r="W40" s="5"/>
      <c r="X40" s="2"/>
      <c r="Y40" s="50">
        <f t="shared" si="9"/>
        <v>0</v>
      </c>
      <c r="Z40" s="2"/>
      <c r="AA40" s="2"/>
      <c r="AB40" s="2"/>
      <c r="AC40" s="2"/>
      <c r="AD40" s="2"/>
      <c r="AE40" s="2"/>
      <c r="AF40" s="2"/>
      <c r="AG40" s="2"/>
    </row>
    <row r="41" spans="1:33" ht="22.5" customHeight="1">
      <c r="A41" s="3"/>
      <c r="B41" s="22">
        <v>30</v>
      </c>
      <c r="C41" s="23"/>
      <c r="D41" s="24" t="s">
        <v>100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8">
        <f t="shared" si="12"/>
        <v>0</v>
      </c>
      <c r="V41" s="2"/>
      <c r="W41" s="51">
        <f t="shared" si="3"/>
        <v>0</v>
      </c>
      <c r="X41" s="2"/>
      <c r="Y41" s="56">
        <f t="shared" si="9"/>
        <v>0</v>
      </c>
      <c r="Z41" s="2"/>
      <c r="AA41" s="2"/>
      <c r="AB41" s="2"/>
      <c r="AC41" s="2"/>
      <c r="AD41" s="2"/>
      <c r="AE41" s="2"/>
      <c r="AF41" s="2"/>
      <c r="AG41" s="2"/>
    </row>
    <row r="42" spans="1:33" ht="22.5" customHeight="1">
      <c r="A42" s="3"/>
      <c r="B42" s="22" t="s">
        <v>77</v>
      </c>
      <c r="C42" s="23"/>
      <c r="D42" s="24" t="s">
        <v>15</v>
      </c>
      <c r="F42" s="10">
        <f aca="true" t="shared" si="13" ref="F42:P42">SUM(F43,F44,F45)</f>
        <v>41726</v>
      </c>
      <c r="G42" s="10">
        <f t="shared" si="13"/>
        <v>0</v>
      </c>
      <c r="H42" s="10">
        <f t="shared" si="13"/>
        <v>0</v>
      </c>
      <c r="I42" s="10">
        <f t="shared" si="13"/>
        <v>7863807</v>
      </c>
      <c r="J42" s="10">
        <f t="shared" si="13"/>
        <v>130518293</v>
      </c>
      <c r="K42" s="10">
        <f t="shared" si="13"/>
        <v>1081913803</v>
      </c>
      <c r="L42" s="10">
        <f t="shared" si="13"/>
        <v>76882481</v>
      </c>
      <c r="M42" s="10">
        <f t="shared" si="13"/>
        <v>62487413</v>
      </c>
      <c r="N42" s="10">
        <f t="shared" si="13"/>
        <v>152843</v>
      </c>
      <c r="O42" s="10">
        <f t="shared" si="13"/>
        <v>141404870</v>
      </c>
      <c r="P42" s="10">
        <f t="shared" si="13"/>
        <v>0</v>
      </c>
      <c r="Q42" s="10">
        <f>SUM(Q43,Q44,Q45)</f>
        <v>522929876</v>
      </c>
      <c r="R42" s="10">
        <f>SUM(R43,R44,R45)</f>
        <v>6142818</v>
      </c>
      <c r="S42" s="10">
        <f>SUM(S43,S44,S45)</f>
        <v>25612</v>
      </c>
      <c r="T42" s="10">
        <f>SUM(T43,T44,T45)</f>
        <v>540150</v>
      </c>
      <c r="U42" s="41">
        <f>SUM(U43,U44,U45)</f>
        <v>2030903692</v>
      </c>
      <c r="V42" s="2"/>
      <c r="W42" s="45">
        <f t="shared" si="3"/>
        <v>2030337930</v>
      </c>
      <c r="X42" s="46">
        <f>+'VIGENTE FET'!U25</f>
        <v>919018958</v>
      </c>
      <c r="Y42" s="56">
        <f t="shared" si="9"/>
        <v>2949356888</v>
      </c>
      <c r="Z42" s="2"/>
      <c r="AA42" s="2"/>
      <c r="AB42" s="2"/>
      <c r="AC42" s="2"/>
      <c r="AD42" s="2"/>
      <c r="AE42" s="2"/>
      <c r="AF42" s="2"/>
      <c r="AG42" s="2"/>
    </row>
    <row r="43" spans="1:33" ht="22.5" customHeight="1">
      <c r="A43" s="3"/>
      <c r="B43" s="19" t="s">
        <v>20</v>
      </c>
      <c r="D43" s="18" t="s">
        <v>42</v>
      </c>
      <c r="F43" s="8">
        <v>41726</v>
      </c>
      <c r="G43" s="8"/>
      <c r="H43" s="8"/>
      <c r="I43" s="8">
        <v>109578</v>
      </c>
      <c r="J43" s="8">
        <v>2863861</v>
      </c>
      <c r="K43" s="8">
        <v>4406804</v>
      </c>
      <c r="L43" s="8">
        <v>629059</v>
      </c>
      <c r="M43" s="8">
        <v>350058</v>
      </c>
      <c r="N43" s="8">
        <v>152843</v>
      </c>
      <c r="O43" s="8">
        <v>20</v>
      </c>
      <c r="P43" s="8"/>
      <c r="Q43" s="8"/>
      <c r="R43" s="8">
        <v>79213</v>
      </c>
      <c r="S43" s="8"/>
      <c r="T43" s="8"/>
      <c r="U43" s="8">
        <f aca="true" t="shared" si="14" ref="U43:U49">SUM(F43:T43)</f>
        <v>8633162</v>
      </c>
      <c r="V43" s="2"/>
      <c r="W43" s="51">
        <f t="shared" si="3"/>
        <v>8633162</v>
      </c>
      <c r="X43" s="2"/>
      <c r="Y43" s="50">
        <f t="shared" si="9"/>
        <v>8633162</v>
      </c>
      <c r="Z43" s="2"/>
      <c r="AA43" s="2"/>
      <c r="AB43" s="2"/>
      <c r="AC43" s="2"/>
      <c r="AD43" s="2"/>
      <c r="AE43" s="2"/>
      <c r="AF43" s="2"/>
      <c r="AG43" s="2"/>
    </row>
    <row r="44" spans="1:33" ht="22.5" customHeight="1">
      <c r="A44" s="3"/>
      <c r="B44" s="19" t="s">
        <v>39</v>
      </c>
      <c r="D44" s="18" t="s">
        <v>43</v>
      </c>
      <c r="F44" s="8"/>
      <c r="G44" s="8"/>
      <c r="H44" s="8"/>
      <c r="I44" s="8">
        <v>7754229</v>
      </c>
      <c r="J44" s="8">
        <v>127654432</v>
      </c>
      <c r="K44" s="8">
        <v>1077506999</v>
      </c>
      <c r="L44" s="8">
        <v>76253422</v>
      </c>
      <c r="M44" s="8">
        <v>62137355</v>
      </c>
      <c r="N44" s="8"/>
      <c r="O44" s="8">
        <v>141404850</v>
      </c>
      <c r="P44" s="8"/>
      <c r="Q44" s="8">
        <v>522929876</v>
      </c>
      <c r="R44" s="8">
        <v>6063605</v>
      </c>
      <c r="S44" s="8">
        <v>25612</v>
      </c>
      <c r="T44" s="8">
        <v>540150</v>
      </c>
      <c r="U44" s="8">
        <f t="shared" si="14"/>
        <v>2022270530</v>
      </c>
      <c r="V44" s="2"/>
      <c r="W44" s="51">
        <f t="shared" si="3"/>
        <v>2021704768</v>
      </c>
      <c r="X44" s="2"/>
      <c r="Y44" s="50">
        <f t="shared" si="9"/>
        <v>2021704768</v>
      </c>
      <c r="Z44" s="2"/>
      <c r="AA44" s="2"/>
      <c r="AB44" s="2"/>
      <c r="AC44" s="2"/>
      <c r="AD44" s="2"/>
      <c r="AE44" s="2"/>
      <c r="AF44" s="2"/>
      <c r="AG44" s="2"/>
    </row>
    <row r="45" spans="1:33" ht="22.5" customHeight="1">
      <c r="A45" s="3"/>
      <c r="B45" s="19" t="s">
        <v>31</v>
      </c>
      <c r="D45" s="18" t="s">
        <v>101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>
        <f t="shared" si="14"/>
        <v>0</v>
      </c>
      <c r="V45" s="2"/>
      <c r="W45" s="5">
        <f t="shared" si="3"/>
        <v>0</v>
      </c>
      <c r="X45" s="2"/>
      <c r="Y45" s="50">
        <f t="shared" si="9"/>
        <v>0</v>
      </c>
      <c r="Z45" s="2"/>
      <c r="AA45" s="2"/>
      <c r="AB45" s="2"/>
      <c r="AC45" s="2"/>
      <c r="AD45" s="2"/>
      <c r="AE45" s="2"/>
      <c r="AF45" s="2"/>
      <c r="AG45" s="2"/>
    </row>
    <row r="46" spans="1:33" ht="22.5" customHeight="1">
      <c r="A46" s="3"/>
      <c r="B46" s="17" t="s">
        <v>16</v>
      </c>
      <c r="D46" s="18" t="s">
        <v>40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>
        <f t="shared" si="14"/>
        <v>0</v>
      </c>
      <c r="V46" s="2"/>
      <c r="W46" s="5">
        <f t="shared" si="3"/>
        <v>0</v>
      </c>
      <c r="X46" s="2"/>
      <c r="Y46" s="50">
        <f t="shared" si="9"/>
        <v>0</v>
      </c>
      <c r="Z46" s="2"/>
      <c r="AA46" s="2"/>
      <c r="AB46" s="2"/>
      <c r="AC46" s="2"/>
      <c r="AD46" s="2"/>
      <c r="AE46" s="2"/>
      <c r="AF46" s="2"/>
      <c r="AG46" s="2"/>
    </row>
    <row r="47" spans="1:33" ht="22.5" customHeight="1">
      <c r="A47" s="3"/>
      <c r="B47" s="17" t="s">
        <v>17</v>
      </c>
      <c r="D47" s="18" t="s">
        <v>18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>
        <v>494735555</v>
      </c>
      <c r="R47" s="8"/>
      <c r="S47" s="8"/>
      <c r="T47" s="8"/>
      <c r="U47" s="8">
        <f t="shared" si="14"/>
        <v>494735555</v>
      </c>
      <c r="V47" s="2"/>
      <c r="W47" s="51">
        <f t="shared" si="3"/>
        <v>494735555</v>
      </c>
      <c r="X47" s="2"/>
      <c r="Y47" s="56">
        <f t="shared" si="9"/>
        <v>494735555</v>
      </c>
      <c r="Z47" s="2"/>
      <c r="AA47" s="2"/>
      <c r="AB47" s="2"/>
      <c r="AC47" s="2"/>
      <c r="AD47" s="2"/>
      <c r="AE47" s="2"/>
      <c r="AF47" s="2"/>
      <c r="AG47" s="2"/>
    </row>
    <row r="48" spans="1:33" ht="22.5" customHeight="1">
      <c r="A48" s="3"/>
      <c r="B48" s="17" t="s">
        <v>78</v>
      </c>
      <c r="D48" s="18" t="s">
        <v>41</v>
      </c>
      <c r="F48" s="8">
        <v>61970</v>
      </c>
      <c r="G48" s="8">
        <v>104050</v>
      </c>
      <c r="H48" s="8">
        <v>90650</v>
      </c>
      <c r="I48" s="8">
        <v>2034518</v>
      </c>
      <c r="J48" s="8">
        <v>22268676</v>
      </c>
      <c r="K48" s="8">
        <v>109225145</v>
      </c>
      <c r="L48" s="8">
        <v>5774489</v>
      </c>
      <c r="M48" s="8">
        <v>3135834</v>
      </c>
      <c r="N48" s="8">
        <v>38106</v>
      </c>
      <c r="O48" s="8">
        <v>11573961</v>
      </c>
      <c r="P48" s="8">
        <v>1033666</v>
      </c>
      <c r="Q48" s="8">
        <v>20002529</v>
      </c>
      <c r="R48" s="8">
        <v>682098</v>
      </c>
      <c r="S48" s="8">
        <v>64678</v>
      </c>
      <c r="T48" s="8">
        <v>922458</v>
      </c>
      <c r="U48" s="8">
        <f t="shared" si="14"/>
        <v>177012828</v>
      </c>
      <c r="V48" s="2"/>
      <c r="W48" s="51">
        <f t="shared" si="3"/>
        <v>176025692</v>
      </c>
      <c r="X48" s="46">
        <f>+'VIGENTE FET'!U29</f>
        <v>89255188</v>
      </c>
      <c r="Y48" s="56">
        <f t="shared" si="9"/>
        <v>265280880</v>
      </c>
      <c r="Z48" s="2"/>
      <c r="AA48" s="2"/>
      <c r="AB48" s="2"/>
      <c r="AC48" s="2"/>
      <c r="AD48" s="2"/>
      <c r="AE48" s="2"/>
      <c r="AF48" s="2"/>
      <c r="AG48" s="2"/>
    </row>
    <row r="49" spans="1:33" ht="22.5" customHeight="1">
      <c r="A49" s="3"/>
      <c r="B49" s="22" t="s">
        <v>79</v>
      </c>
      <c r="C49" s="23"/>
      <c r="D49" s="24" t="s">
        <v>19</v>
      </c>
      <c r="F49" s="10">
        <v>5</v>
      </c>
      <c r="G49" s="10">
        <v>2</v>
      </c>
      <c r="H49" s="10">
        <v>3</v>
      </c>
      <c r="I49" s="10">
        <v>10</v>
      </c>
      <c r="J49" s="10">
        <v>10</v>
      </c>
      <c r="K49" s="10">
        <v>10</v>
      </c>
      <c r="L49" s="10">
        <v>10</v>
      </c>
      <c r="M49" s="10">
        <v>10</v>
      </c>
      <c r="N49" s="10">
        <v>10</v>
      </c>
      <c r="O49" s="10">
        <v>10</v>
      </c>
      <c r="P49" s="10">
        <v>10</v>
      </c>
      <c r="Q49" s="10">
        <v>10</v>
      </c>
      <c r="R49" s="10">
        <v>10</v>
      </c>
      <c r="S49" s="10">
        <v>10</v>
      </c>
      <c r="T49" s="10">
        <v>10</v>
      </c>
      <c r="U49" s="10">
        <f t="shared" si="14"/>
        <v>130</v>
      </c>
      <c r="V49" s="2"/>
      <c r="W49" s="51">
        <f t="shared" si="3"/>
        <v>110</v>
      </c>
      <c r="X49" s="2"/>
      <c r="Y49" s="56">
        <f t="shared" si="9"/>
        <v>110</v>
      </c>
      <c r="Z49" s="2"/>
      <c r="AA49" s="2"/>
      <c r="AB49" s="2"/>
      <c r="AC49" s="2"/>
      <c r="AD49" s="2"/>
      <c r="AE49" s="2"/>
      <c r="AF49" s="2"/>
      <c r="AG49" s="2"/>
    </row>
    <row r="50" spans="6:33" ht="25.5" customHeight="1"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2"/>
      <c r="W50" s="2"/>
      <c r="X50" s="2"/>
      <c r="Y50" s="50"/>
      <c r="Z50" s="2"/>
      <c r="AA50" s="2"/>
      <c r="AB50" s="2"/>
      <c r="AC50" s="2"/>
      <c r="AD50" s="2"/>
      <c r="AE50" s="2"/>
      <c r="AF50" s="2"/>
      <c r="AG50" s="2"/>
    </row>
    <row r="51" spans="6:33" ht="18" customHeight="1" hidden="1"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>
        <f>+S9-S25</f>
        <v>0</v>
      </c>
      <c r="T51" s="4">
        <f>+T9-T25</f>
        <v>0</v>
      </c>
      <c r="U51" s="4">
        <f>+U9-U25</f>
        <v>0</v>
      </c>
      <c r="V51" s="4">
        <f>+V9-V25</f>
        <v>0</v>
      </c>
      <c r="W51" s="4">
        <f>+W9-W25</f>
        <v>0</v>
      </c>
      <c r="X51" s="2"/>
      <c r="Y51" s="50"/>
      <c r="Z51" s="2"/>
      <c r="AA51" s="2"/>
      <c r="AB51" s="2"/>
      <c r="AC51" s="2"/>
      <c r="AD51" s="2"/>
      <c r="AE51" s="2"/>
      <c r="AF51" s="2"/>
      <c r="AG51" s="2"/>
    </row>
    <row r="52" spans="6:33" ht="18" customHeight="1"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50"/>
      <c r="Z52" s="2"/>
      <c r="AA52" s="2"/>
      <c r="AB52" s="2"/>
      <c r="AC52" s="2"/>
      <c r="AD52" s="2"/>
      <c r="AE52" s="2"/>
      <c r="AF52" s="2"/>
      <c r="AG52" s="2"/>
    </row>
    <row r="53" spans="6:33" ht="18" customHeight="1"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50"/>
      <c r="Z53" s="2"/>
      <c r="AA53" s="2"/>
      <c r="AB53" s="2"/>
      <c r="AC53" s="2"/>
      <c r="AD53" s="2"/>
      <c r="AE53" s="2"/>
      <c r="AF53" s="2"/>
      <c r="AG53" s="2"/>
    </row>
    <row r="54" spans="6:33" ht="18" customHeight="1"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50"/>
      <c r="Z54" s="2"/>
      <c r="AA54" s="2"/>
      <c r="AB54" s="2"/>
      <c r="AC54" s="2"/>
      <c r="AD54" s="2"/>
      <c r="AE54" s="2"/>
      <c r="AF54" s="2"/>
      <c r="AG54" s="2"/>
    </row>
    <row r="55" spans="6:33" ht="18" customHeight="1"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50"/>
      <c r="Z55" s="2"/>
      <c r="AA55" s="2"/>
      <c r="AB55" s="2"/>
      <c r="AC55" s="2"/>
      <c r="AD55" s="2"/>
      <c r="AE55" s="2"/>
      <c r="AF55" s="2"/>
      <c r="AG55" s="2"/>
    </row>
    <row r="56" spans="6:33" ht="18" customHeight="1"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50"/>
      <c r="Z56" s="2"/>
      <c r="AA56" s="2"/>
      <c r="AB56" s="2"/>
      <c r="AC56" s="2"/>
      <c r="AD56" s="2"/>
      <c r="AE56" s="2"/>
      <c r="AF56" s="2"/>
      <c r="AG56" s="2"/>
    </row>
    <row r="57" spans="6:33" ht="18" customHeight="1"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50"/>
      <c r="Z57" s="2"/>
      <c r="AA57" s="2"/>
      <c r="AB57" s="2"/>
      <c r="AC57" s="2"/>
      <c r="AD57" s="2"/>
      <c r="AE57" s="2"/>
      <c r="AF57" s="2"/>
      <c r="AG57" s="2"/>
    </row>
    <row r="58" spans="6:33" ht="18" customHeight="1"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50"/>
      <c r="Z58" s="2"/>
      <c r="AA58" s="2"/>
      <c r="AB58" s="2"/>
      <c r="AC58" s="2"/>
      <c r="AD58" s="2"/>
      <c r="AE58" s="2"/>
      <c r="AF58" s="2"/>
      <c r="AG58" s="2"/>
    </row>
    <row r="59" spans="6:33" ht="18" customHeight="1"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50"/>
      <c r="Z59" s="2"/>
      <c r="AA59" s="2"/>
      <c r="AB59" s="2"/>
      <c r="AC59" s="2"/>
      <c r="AD59" s="2"/>
      <c r="AE59" s="2"/>
      <c r="AF59" s="2"/>
      <c r="AG59" s="2"/>
    </row>
    <row r="60" spans="6:33" ht="18" customHeight="1"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50"/>
      <c r="Z60" s="2"/>
      <c r="AA60" s="2"/>
      <c r="AB60" s="2"/>
      <c r="AC60" s="2"/>
      <c r="AD60" s="2"/>
      <c r="AE60" s="2"/>
      <c r="AF60" s="2"/>
      <c r="AG60" s="2"/>
    </row>
    <row r="61" spans="6:33" ht="18" customHeight="1"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50"/>
      <c r="Z61" s="2"/>
      <c r="AA61" s="2"/>
      <c r="AB61" s="2"/>
      <c r="AC61" s="2"/>
      <c r="AD61" s="2"/>
      <c r="AE61" s="2"/>
      <c r="AF61" s="2"/>
      <c r="AG61" s="2"/>
    </row>
    <row r="62" spans="6:33" ht="18" customHeight="1"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50"/>
      <c r="Z62" s="2"/>
      <c r="AA62" s="2"/>
      <c r="AB62" s="2"/>
      <c r="AC62" s="2"/>
      <c r="AD62" s="2"/>
      <c r="AE62" s="2"/>
      <c r="AF62" s="2"/>
      <c r="AG62" s="2"/>
    </row>
    <row r="63" spans="22:33" ht="18" customHeight="1">
      <c r="V63" s="2"/>
      <c r="W63" s="2"/>
      <c r="X63" s="2"/>
      <c r="Y63" s="50"/>
      <c r="Z63" s="2"/>
      <c r="AA63" s="2"/>
      <c r="AB63" s="2"/>
      <c r="AC63" s="2"/>
      <c r="AD63" s="2"/>
      <c r="AE63" s="2"/>
      <c r="AF63" s="2"/>
      <c r="AG63" s="2"/>
    </row>
    <row r="64" spans="22:33" ht="18" customHeight="1">
      <c r="V64" s="2"/>
      <c r="W64" s="2"/>
      <c r="X64" s="2"/>
      <c r="Y64" s="50"/>
      <c r="Z64" s="2"/>
      <c r="AA64" s="2"/>
      <c r="AB64" s="2"/>
      <c r="AC64" s="2"/>
      <c r="AD64" s="2"/>
      <c r="AE64" s="2"/>
      <c r="AF64" s="2"/>
      <c r="AG64" s="2"/>
    </row>
    <row r="65" spans="22:33" ht="18" customHeight="1">
      <c r="V65" s="2"/>
      <c r="W65" s="2"/>
      <c r="X65" s="2"/>
      <c r="Y65" s="50"/>
      <c r="Z65" s="2"/>
      <c r="AA65" s="2"/>
      <c r="AB65" s="2"/>
      <c r="AC65" s="2"/>
      <c r="AD65" s="2"/>
      <c r="AE65" s="2"/>
      <c r="AF65" s="2"/>
      <c r="AG65" s="2"/>
    </row>
    <row r="66" spans="22:33" ht="18" customHeight="1">
      <c r="V66" s="2"/>
      <c r="W66" s="2"/>
      <c r="X66" s="2"/>
      <c r="Y66" s="50"/>
      <c r="Z66" s="2"/>
      <c r="AA66" s="2"/>
      <c r="AB66" s="2"/>
      <c r="AC66" s="2"/>
      <c r="AD66" s="2"/>
      <c r="AE66" s="2"/>
      <c r="AF66" s="2"/>
      <c r="AG66" s="2"/>
    </row>
    <row r="67" spans="22:33" ht="18" customHeight="1">
      <c r="V67" s="2"/>
      <c r="W67" s="2"/>
      <c r="X67" s="2"/>
      <c r="Y67" s="50"/>
      <c r="Z67" s="2"/>
      <c r="AA67" s="2"/>
      <c r="AB67" s="2"/>
      <c r="AC67" s="2"/>
      <c r="AD67" s="2"/>
      <c r="AE67" s="2"/>
      <c r="AF67" s="2"/>
      <c r="AG67" s="2"/>
    </row>
    <row r="68" spans="22:33" ht="18" customHeight="1">
      <c r="V68" s="2"/>
      <c r="W68" s="2"/>
      <c r="X68" s="2"/>
      <c r="Y68" s="50"/>
      <c r="Z68" s="2"/>
      <c r="AA68" s="2"/>
      <c r="AB68" s="2"/>
      <c r="AC68" s="2"/>
      <c r="AD68" s="2"/>
      <c r="AE68" s="2"/>
      <c r="AF68" s="2"/>
      <c r="AG68" s="2"/>
    </row>
    <row r="69" spans="22:33" ht="18" customHeight="1">
      <c r="V69" s="2"/>
      <c r="W69" s="2"/>
      <c r="X69" s="2"/>
      <c r="Y69" s="50"/>
      <c r="Z69" s="2"/>
      <c r="AA69" s="2"/>
      <c r="AB69" s="2"/>
      <c r="AC69" s="2"/>
      <c r="AD69" s="2"/>
      <c r="AE69" s="2"/>
      <c r="AF69" s="2"/>
      <c r="AG69" s="2"/>
    </row>
    <row r="70" spans="22:33" ht="18" customHeight="1">
      <c r="V70" s="2"/>
      <c r="W70" s="2"/>
      <c r="X70" s="2"/>
      <c r="Y70" s="50"/>
      <c r="Z70" s="2"/>
      <c r="AA70" s="2"/>
      <c r="AB70" s="2"/>
      <c r="AC70" s="2"/>
      <c r="AD70" s="2"/>
      <c r="AE70" s="2"/>
      <c r="AF70" s="2"/>
      <c r="AG70" s="2"/>
    </row>
    <row r="71" spans="22:33" ht="18" customHeight="1">
      <c r="V71" s="2"/>
      <c r="W71" s="2"/>
      <c r="X71" s="2"/>
      <c r="Y71" s="50"/>
      <c r="Z71" s="2"/>
      <c r="AA71" s="2"/>
      <c r="AB71" s="2"/>
      <c r="AC71" s="2"/>
      <c r="AD71" s="2"/>
      <c r="AE71" s="2"/>
      <c r="AF71" s="2"/>
      <c r="AG71" s="2"/>
    </row>
    <row r="72" spans="22:33" ht="18" customHeight="1">
      <c r="V72" s="2"/>
      <c r="W72" s="2"/>
      <c r="X72" s="2"/>
      <c r="Y72" s="50"/>
      <c r="Z72" s="2"/>
      <c r="AA72" s="2"/>
      <c r="AB72" s="2"/>
      <c r="AC72" s="2"/>
      <c r="AD72" s="2"/>
      <c r="AE72" s="2"/>
      <c r="AF72" s="2"/>
      <c r="AG72" s="2"/>
    </row>
    <row r="73" spans="22:33" ht="18" customHeight="1">
      <c r="V73" s="2"/>
      <c r="W73" s="2"/>
      <c r="X73" s="2"/>
      <c r="Y73" s="50"/>
      <c r="Z73" s="2"/>
      <c r="AA73" s="2"/>
      <c r="AB73" s="2"/>
      <c r="AC73" s="2"/>
      <c r="AD73" s="2"/>
      <c r="AE73" s="2"/>
      <c r="AF73" s="2"/>
      <c r="AG73" s="2"/>
    </row>
    <row r="74" spans="22:33" ht="18" customHeight="1">
      <c r="V74" s="2"/>
      <c r="W74" s="2"/>
      <c r="X74" s="2"/>
      <c r="Y74" s="50"/>
      <c r="Z74" s="2"/>
      <c r="AA74" s="2"/>
      <c r="AB74" s="2"/>
      <c r="AC74" s="2"/>
      <c r="AD74" s="2"/>
      <c r="AE74" s="2"/>
      <c r="AF74" s="2"/>
      <c r="AG74" s="2"/>
    </row>
    <row r="75" spans="22:33" ht="18" customHeight="1">
      <c r="V75" s="2"/>
      <c r="W75" s="2"/>
      <c r="X75" s="2"/>
      <c r="Y75" s="50"/>
      <c r="Z75" s="2"/>
      <c r="AA75" s="2"/>
      <c r="AB75" s="2"/>
      <c r="AC75" s="2"/>
      <c r="AD75" s="2"/>
      <c r="AE75" s="2"/>
      <c r="AF75" s="2"/>
      <c r="AG75" s="2"/>
    </row>
    <row r="76" spans="22:33" ht="18" customHeight="1">
      <c r="V76" s="2"/>
      <c r="W76" s="2"/>
      <c r="X76" s="2"/>
      <c r="Y76" s="50"/>
      <c r="Z76" s="2"/>
      <c r="AA76" s="2"/>
      <c r="AB76" s="2"/>
      <c r="AC76" s="2"/>
      <c r="AD76" s="2"/>
      <c r="AE76" s="2"/>
      <c r="AF76" s="2"/>
      <c r="AG76" s="2"/>
    </row>
    <row r="77" spans="22:33" ht="18" customHeight="1">
      <c r="V77" s="2"/>
      <c r="W77" s="2"/>
      <c r="X77" s="2"/>
      <c r="Y77" s="50"/>
      <c r="Z77" s="2"/>
      <c r="AA77" s="2"/>
      <c r="AB77" s="2"/>
      <c r="AC77" s="2"/>
      <c r="AD77" s="2"/>
      <c r="AE77" s="2"/>
      <c r="AF77" s="2"/>
      <c r="AG77" s="2"/>
    </row>
    <row r="78" spans="22:33" ht="18" customHeight="1">
      <c r="V78" s="2"/>
      <c r="W78" s="2"/>
      <c r="X78" s="2"/>
      <c r="Y78" s="50"/>
      <c r="Z78" s="2"/>
      <c r="AA78" s="2"/>
      <c r="AB78" s="2"/>
      <c r="AC78" s="2"/>
      <c r="AD78" s="2"/>
      <c r="AE78" s="2"/>
      <c r="AF78" s="2"/>
      <c r="AG78" s="2"/>
    </row>
    <row r="79" spans="22:33" ht="18" customHeight="1">
      <c r="V79" s="2"/>
      <c r="W79" s="2"/>
      <c r="X79" s="2"/>
      <c r="Y79" s="50"/>
      <c r="Z79" s="2"/>
      <c r="AA79" s="2"/>
      <c r="AB79" s="2"/>
      <c r="AC79" s="2"/>
      <c r="AD79" s="2"/>
      <c r="AE79" s="2"/>
      <c r="AF79" s="2"/>
      <c r="AG79" s="2"/>
    </row>
    <row r="80" spans="22:33" ht="18" customHeight="1">
      <c r="V80" s="2"/>
      <c r="W80" s="2"/>
      <c r="X80" s="2"/>
      <c r="Y80" s="50"/>
      <c r="Z80" s="2"/>
      <c r="AA80" s="2"/>
      <c r="AB80" s="2"/>
      <c r="AC80" s="2"/>
      <c r="AD80" s="2"/>
      <c r="AE80" s="2"/>
      <c r="AF80" s="2"/>
      <c r="AG80" s="2"/>
    </row>
    <row r="81" spans="22:33" ht="18" customHeight="1">
      <c r="V81" s="2"/>
      <c r="W81" s="2"/>
      <c r="X81" s="2"/>
      <c r="Y81" s="50"/>
      <c r="Z81" s="2"/>
      <c r="AA81" s="2"/>
      <c r="AB81" s="2"/>
      <c r="AC81" s="2"/>
      <c r="AD81" s="2"/>
      <c r="AE81" s="2"/>
      <c r="AF81" s="2"/>
      <c r="AG81" s="2"/>
    </row>
    <row r="82" spans="22:33" ht="18" customHeight="1">
      <c r="V82" s="2"/>
      <c r="W82" s="2"/>
      <c r="X82" s="2"/>
      <c r="Y82" s="50"/>
      <c r="Z82" s="2"/>
      <c r="AA82" s="2"/>
      <c r="AB82" s="2"/>
      <c r="AC82" s="2"/>
      <c r="AD82" s="2"/>
      <c r="AE82" s="2"/>
      <c r="AF82" s="2"/>
      <c r="AG82" s="2"/>
    </row>
    <row r="83" spans="22:33" ht="18" customHeight="1">
      <c r="V83" s="2"/>
      <c r="W83" s="2"/>
      <c r="X83" s="2"/>
      <c r="Y83" s="50"/>
      <c r="Z83" s="2"/>
      <c r="AA83" s="2"/>
      <c r="AB83" s="2"/>
      <c r="AC83" s="2"/>
      <c r="AD83" s="2"/>
      <c r="AE83" s="2"/>
      <c r="AF83" s="2"/>
      <c r="AG83" s="2"/>
    </row>
    <row r="84" spans="22:33" ht="18" customHeight="1">
      <c r="V84" s="2"/>
      <c r="W84" s="2"/>
      <c r="X84" s="2"/>
      <c r="Y84" s="50"/>
      <c r="Z84" s="2"/>
      <c r="AA84" s="2"/>
      <c r="AB84" s="2"/>
      <c r="AC84" s="2"/>
      <c r="AD84" s="2"/>
      <c r="AE84" s="2"/>
      <c r="AF84" s="2"/>
      <c r="AG84" s="2"/>
    </row>
    <row r="85" spans="22:33" ht="18" customHeight="1">
      <c r="V85" s="2"/>
      <c r="W85" s="2"/>
      <c r="X85" s="2"/>
      <c r="Y85" s="50"/>
      <c r="Z85" s="2"/>
      <c r="AA85" s="2"/>
      <c r="AB85" s="2"/>
      <c r="AC85" s="2"/>
      <c r="AD85" s="2"/>
      <c r="AE85" s="2"/>
      <c r="AF85" s="2"/>
      <c r="AG85" s="2"/>
    </row>
    <row r="86" spans="22:33" ht="18" customHeight="1">
      <c r="V86" s="2"/>
      <c r="W86" s="2"/>
      <c r="X86" s="2"/>
      <c r="Y86" s="50"/>
      <c r="Z86" s="2"/>
      <c r="AA86" s="2"/>
      <c r="AB86" s="2"/>
      <c r="AC86" s="2"/>
      <c r="AD86" s="2"/>
      <c r="AE86" s="2"/>
      <c r="AF86" s="2"/>
      <c r="AG86" s="2"/>
    </row>
    <row r="87" spans="22:33" ht="18" customHeight="1">
      <c r="V87" s="2"/>
      <c r="W87" s="2"/>
      <c r="X87" s="2"/>
      <c r="Y87" s="50"/>
      <c r="Z87" s="2"/>
      <c r="AA87" s="2"/>
      <c r="AB87" s="2"/>
      <c r="AC87" s="2"/>
      <c r="AD87" s="2"/>
      <c r="AE87" s="2"/>
      <c r="AF87" s="2"/>
      <c r="AG87" s="2"/>
    </row>
    <row r="88" spans="22:33" ht="18" customHeight="1">
      <c r="V88" s="2"/>
      <c r="W88" s="2"/>
      <c r="X88" s="2"/>
      <c r="Y88" s="50"/>
      <c r="Z88" s="2"/>
      <c r="AA88" s="2"/>
      <c r="AB88" s="2"/>
      <c r="AC88" s="2"/>
      <c r="AD88" s="2"/>
      <c r="AE88" s="2"/>
      <c r="AF88" s="2"/>
      <c r="AG88" s="2"/>
    </row>
    <row r="89" spans="22:33" ht="18" customHeight="1">
      <c r="V89" s="2"/>
      <c r="W89" s="2"/>
      <c r="X89" s="2"/>
      <c r="Y89" s="50"/>
      <c r="Z89" s="2"/>
      <c r="AA89" s="2"/>
      <c r="AB89" s="2"/>
      <c r="AC89" s="2"/>
      <c r="AD89" s="2"/>
      <c r="AE89" s="2"/>
      <c r="AF89" s="2"/>
      <c r="AG89" s="2"/>
    </row>
    <row r="90" spans="22:33" ht="18" customHeight="1">
      <c r="V90" s="2"/>
      <c r="W90" s="2"/>
      <c r="X90" s="2"/>
      <c r="Y90" s="50"/>
      <c r="Z90" s="2"/>
      <c r="AA90" s="2"/>
      <c r="AB90" s="2"/>
      <c r="AC90" s="2"/>
      <c r="AD90" s="2"/>
      <c r="AE90" s="2"/>
      <c r="AF90" s="2"/>
      <c r="AG90" s="2"/>
    </row>
    <row r="91" spans="22:33" ht="18" customHeight="1">
      <c r="V91" s="2"/>
      <c r="W91" s="2"/>
      <c r="X91" s="2"/>
      <c r="Y91" s="50"/>
      <c r="Z91" s="2"/>
      <c r="AA91" s="2"/>
      <c r="AB91" s="2"/>
      <c r="AC91" s="2"/>
      <c r="AD91" s="2"/>
      <c r="AE91" s="2"/>
      <c r="AF91" s="2"/>
      <c r="AG91" s="2"/>
    </row>
    <row r="92" spans="22:33" ht="18" customHeight="1">
      <c r="V92" s="2"/>
      <c r="W92" s="2"/>
      <c r="X92" s="2"/>
      <c r="Y92" s="50"/>
      <c r="Z92" s="2"/>
      <c r="AA92" s="2"/>
      <c r="AB92" s="2"/>
      <c r="AC92" s="2"/>
      <c r="AD92" s="2"/>
      <c r="AE92" s="2"/>
      <c r="AF92" s="2"/>
      <c r="AG92" s="2"/>
    </row>
    <row r="93" spans="22:33" ht="18" customHeight="1">
      <c r="V93" s="2"/>
      <c r="W93" s="2"/>
      <c r="X93" s="2"/>
      <c r="Y93" s="50"/>
      <c r="Z93" s="2"/>
      <c r="AA93" s="2"/>
      <c r="AB93" s="2"/>
      <c r="AC93" s="2"/>
      <c r="AD93" s="2"/>
      <c r="AE93" s="2"/>
      <c r="AF93" s="2"/>
      <c r="AG93" s="2"/>
    </row>
    <row r="94" spans="22:33" ht="18" customHeight="1">
      <c r="V94" s="2"/>
      <c r="W94" s="2"/>
      <c r="X94" s="2"/>
      <c r="Y94" s="50"/>
      <c r="Z94" s="2"/>
      <c r="AA94" s="2"/>
      <c r="AB94" s="2"/>
      <c r="AC94" s="2"/>
      <c r="AD94" s="2"/>
      <c r="AE94" s="2"/>
      <c r="AF94" s="2"/>
      <c r="AG94" s="2"/>
    </row>
  </sheetData>
  <sheetProtection/>
  <mergeCells count="1">
    <mergeCell ref="K3:O3"/>
  </mergeCells>
  <printOptions/>
  <pageMargins left="0.35433070866141736" right="0" top="0.7086614173228347" bottom="0.35433070866141736" header="0.31496062992125984" footer="0.31496062992125984"/>
  <pageSetup fitToHeight="0" horizontalDpi="600" verticalDpi="600" orientation="landscape" paperSize="122" scale="35" r:id="rId2"/>
  <colBreaks count="1" manualBreakCount="1">
    <brk id="21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K105"/>
  <sheetViews>
    <sheetView zoomScale="70" zoomScaleNormal="70" zoomScalePageLayoutView="0" workbookViewId="0" topLeftCell="A1">
      <selection activeCell="M13" sqref="M13"/>
    </sheetView>
  </sheetViews>
  <sheetFormatPr defaultColWidth="9.625" defaultRowHeight="18" customHeight="1"/>
  <cols>
    <col min="1" max="1" width="2.25390625" style="1" customWidth="1"/>
    <col min="2" max="2" width="7.25390625" style="1" customWidth="1"/>
    <col min="3" max="3" width="0.875" style="1" customWidth="1"/>
    <col min="4" max="4" width="37.25390625" style="1" customWidth="1"/>
    <col min="5" max="5" width="0.875" style="1" customWidth="1"/>
    <col min="6" max="6" width="13.50390625" style="1" customWidth="1"/>
    <col min="7" max="8" width="13.25390625" style="1" customWidth="1"/>
    <col min="9" max="9" width="14.50390625" style="1" customWidth="1"/>
    <col min="10" max="10" width="16.00390625" style="1" customWidth="1"/>
    <col min="11" max="11" width="18.125" style="1" customWidth="1"/>
    <col min="12" max="12" width="15.00390625" style="1" customWidth="1"/>
    <col min="13" max="13" width="14.625" style="1" customWidth="1"/>
    <col min="14" max="14" width="15.875" style="1" customWidth="1"/>
    <col min="15" max="15" width="16.375" style="1" customWidth="1"/>
    <col min="16" max="16" width="14.625" style="1" customWidth="1"/>
    <col min="17" max="17" width="16.375" style="1" customWidth="1"/>
    <col min="18" max="18" width="15.00390625" style="1" customWidth="1"/>
    <col min="19" max="19" width="13.125" style="1" customWidth="1"/>
    <col min="20" max="20" width="15.00390625" style="1" customWidth="1"/>
    <col min="21" max="21" width="18.125" style="1" customWidth="1"/>
    <col min="22" max="22" width="2.50390625" style="1" customWidth="1"/>
    <col min="23" max="23" width="20.75390625" style="1" hidden="1" customWidth="1"/>
    <col min="24" max="24" width="9.625" style="1" hidden="1" customWidth="1"/>
    <col min="25" max="25" width="16.75390625" style="1" hidden="1" customWidth="1"/>
    <col min="26" max="26" width="17.625" style="1" hidden="1" customWidth="1"/>
    <col min="27" max="28" width="9.625" style="1" hidden="1" customWidth="1"/>
    <col min="29" max="29" width="17.75390625" style="1" hidden="1" customWidth="1"/>
    <col min="30" max="30" width="14.625" style="1" hidden="1" customWidth="1"/>
    <col min="31" max="34" width="9.625" style="1" hidden="1" customWidth="1"/>
    <col min="35" max="35" width="13.125" style="1" hidden="1" customWidth="1"/>
    <col min="36" max="36" width="9.625" style="1" hidden="1" customWidth="1"/>
    <col min="37" max="37" width="25.125" style="1" customWidth="1"/>
    <col min="38" max="16384" width="9.625" style="1" customWidth="1"/>
  </cols>
  <sheetData>
    <row r="1" spans="4:18" ht="18" customHeight="1">
      <c r="D1" s="42">
        <v>1000</v>
      </c>
      <c r="P1" s="14"/>
      <c r="Q1" s="14"/>
      <c r="R1" s="14"/>
    </row>
    <row r="2" spans="2:11" ht="18" customHeight="1">
      <c r="B2" s="25"/>
      <c r="K2" s="85" t="s">
        <v>124</v>
      </c>
    </row>
    <row r="3" spans="2:21" ht="18" customHeight="1">
      <c r="B3" s="25"/>
      <c r="F3" s="6"/>
      <c r="G3" s="6"/>
      <c r="H3" s="6"/>
      <c r="I3" s="6"/>
      <c r="J3" s="6"/>
      <c r="K3" s="87" t="s">
        <v>119</v>
      </c>
      <c r="L3" s="87"/>
      <c r="M3" s="87"/>
      <c r="N3" s="87"/>
      <c r="O3" s="87"/>
      <c r="P3" s="6"/>
      <c r="Q3" s="6"/>
      <c r="R3" s="6"/>
      <c r="S3" s="6"/>
      <c r="T3" s="6"/>
      <c r="U3" s="6"/>
    </row>
    <row r="4" spans="2:21" ht="18" customHeight="1">
      <c r="B4" s="26"/>
      <c r="S4" s="14"/>
      <c r="T4" s="14"/>
      <c r="U4" s="14"/>
    </row>
    <row r="5" spans="2:21" ht="18" customHeight="1">
      <c r="B5" s="26"/>
      <c r="S5" s="14"/>
      <c r="T5" s="14"/>
      <c r="U5" s="14"/>
    </row>
    <row r="6" ht="18" customHeight="1">
      <c r="B6" s="20"/>
    </row>
    <row r="7" spans="2:23" ht="18" customHeight="1">
      <c r="B7" s="12"/>
      <c r="F7" s="11" t="s">
        <v>53</v>
      </c>
      <c r="G7" s="11" t="s">
        <v>54</v>
      </c>
      <c r="H7" s="11" t="s">
        <v>55</v>
      </c>
      <c r="I7" s="11" t="s">
        <v>65</v>
      </c>
      <c r="J7" s="11" t="s">
        <v>66</v>
      </c>
      <c r="K7" s="11" t="s">
        <v>56</v>
      </c>
      <c r="L7" s="11" t="s">
        <v>57</v>
      </c>
      <c r="M7" s="11" t="s">
        <v>58</v>
      </c>
      <c r="N7" s="11" t="s">
        <v>60</v>
      </c>
      <c r="O7" s="11" t="s">
        <v>80</v>
      </c>
      <c r="P7" s="11" t="s">
        <v>61</v>
      </c>
      <c r="Q7" s="11" t="s">
        <v>59</v>
      </c>
      <c r="R7" s="11" t="s">
        <v>62</v>
      </c>
      <c r="S7" s="11" t="s">
        <v>63</v>
      </c>
      <c r="T7" s="11" t="s">
        <v>49</v>
      </c>
      <c r="U7" s="13" t="s">
        <v>50</v>
      </c>
      <c r="W7" s="1" t="s">
        <v>69</v>
      </c>
    </row>
    <row r="8" spans="2:30" ht="18" customHeight="1">
      <c r="B8" s="15"/>
      <c r="F8" s="7" t="s">
        <v>81</v>
      </c>
      <c r="G8" s="7" t="s">
        <v>82</v>
      </c>
      <c r="H8" s="7" t="s">
        <v>83</v>
      </c>
      <c r="I8" s="7" t="s">
        <v>84</v>
      </c>
      <c r="J8" s="7" t="s">
        <v>85</v>
      </c>
      <c r="K8" s="7" t="s">
        <v>86</v>
      </c>
      <c r="L8" s="7" t="s">
        <v>87</v>
      </c>
      <c r="M8" s="7" t="s">
        <v>88</v>
      </c>
      <c r="N8" s="7" t="s">
        <v>89</v>
      </c>
      <c r="O8" s="7" t="s">
        <v>90</v>
      </c>
      <c r="P8" s="7" t="s">
        <v>91</v>
      </c>
      <c r="Q8" s="7" t="s">
        <v>99</v>
      </c>
      <c r="R8" s="7" t="s">
        <v>92</v>
      </c>
      <c r="S8" s="7" t="s">
        <v>93</v>
      </c>
      <c r="T8" s="7" t="s">
        <v>94</v>
      </c>
      <c r="U8" s="16" t="s">
        <v>64</v>
      </c>
      <c r="W8" s="1" t="s">
        <v>70</v>
      </c>
      <c r="Z8" s="38" t="s">
        <v>118</v>
      </c>
      <c r="AD8" s="1">
        <v>1000</v>
      </c>
    </row>
    <row r="9" spans="1:35" s="83" customFormat="1" ht="24.75" customHeight="1">
      <c r="A9" s="74"/>
      <c r="B9" s="75" t="s">
        <v>0</v>
      </c>
      <c r="C9" s="76"/>
      <c r="D9" s="77" t="s">
        <v>1</v>
      </c>
      <c r="E9" s="78"/>
      <c r="F9" s="79">
        <f aca="true" t="shared" si="0" ref="F9:T9">SUM(F11,F12,F13,F14,F19,F20,F21,F22,F23,F24,F10)</f>
        <v>6924295.563</v>
      </c>
      <c r="G9" s="79">
        <f t="shared" si="0"/>
        <v>3244240.232</v>
      </c>
      <c r="H9" s="79">
        <f t="shared" si="0"/>
        <v>9190137.871000001</v>
      </c>
      <c r="I9" s="79">
        <f t="shared" si="0"/>
        <v>18467359.129</v>
      </c>
      <c r="J9" s="79">
        <f t="shared" si="0"/>
        <v>143946698.22899997</v>
      </c>
      <c r="K9" s="79">
        <f t="shared" si="0"/>
        <v>861979487.323</v>
      </c>
      <c r="L9" s="79">
        <f t="shared" si="0"/>
        <v>68574960.549</v>
      </c>
      <c r="M9" s="79">
        <f t="shared" si="0"/>
        <v>47350145.45700001</v>
      </c>
      <c r="N9" s="79">
        <f t="shared" si="0"/>
        <v>6259750.687999999</v>
      </c>
      <c r="O9" s="79">
        <f t="shared" si="0"/>
        <v>124600577.14500001</v>
      </c>
      <c r="P9" s="79">
        <f t="shared" si="0"/>
        <v>21788551.93</v>
      </c>
      <c r="Q9" s="79">
        <f>SUM(Q11,Q12,Q13,Q14,Q19,Q20,Q21,Q22,Q23,Q24,Q10)</f>
        <v>767687157.0100001</v>
      </c>
      <c r="R9" s="79">
        <f t="shared" si="0"/>
        <v>18788664.387</v>
      </c>
      <c r="S9" s="79">
        <f t="shared" si="0"/>
        <v>1776943</v>
      </c>
      <c r="T9" s="79">
        <f t="shared" si="0"/>
        <v>12689953</v>
      </c>
      <c r="U9" s="79">
        <f>SUM(U11,U12,U13,U14,U19,U20,U21,U22,U24,U10,U23)</f>
        <v>2113268921.513</v>
      </c>
      <c r="W9" s="80">
        <f>SUM(W11,W10,W12,W13,W14,W19,W20,W21,W22,W24,W23)</f>
        <v>2098802025.5130002</v>
      </c>
      <c r="X9" s="81"/>
      <c r="Y9" s="80">
        <f>SUM(Y11,Y10,Y12,Y13,Y14,Y19,Y20,Y21,Y22,Y24,Y23)</f>
        <v>708971418.68</v>
      </c>
      <c r="Z9" s="82">
        <f aca="true" t="shared" si="1" ref="Z9:Z49">+W9+Y9</f>
        <v>2807773444.1930003</v>
      </c>
      <c r="AA9" s="81"/>
      <c r="AB9" s="81"/>
      <c r="AC9" s="81">
        <f>+(U9-S9-T9)+'EJECUTADO FET'!U9</f>
        <v>2807773444.193</v>
      </c>
      <c r="AD9" s="81"/>
      <c r="AE9" s="81"/>
      <c r="AF9" s="81"/>
      <c r="AI9" s="79">
        <f>+U9+'EJECUTADO FET'!U9</f>
        <v>2822240340.193</v>
      </c>
    </row>
    <row r="10" spans="1:32" ht="22.5" customHeight="1">
      <c r="A10" s="3"/>
      <c r="B10" s="17" t="s">
        <v>37</v>
      </c>
      <c r="D10" s="18" t="s">
        <v>14</v>
      </c>
      <c r="F10" s="8">
        <f>'EJEC NO IMPRIMIR'!F10/'EJEC REGULAR'!$D$1</f>
        <v>26908.347</v>
      </c>
      <c r="G10" s="8">
        <f>'EJEC NO IMPRIMIR'!G10/'EJEC REGULAR'!$D$1</f>
        <v>5355.8</v>
      </c>
      <c r="H10" s="8">
        <f>'EJEC NO IMPRIMIR'!H10/'EJEC REGULAR'!$D$1</f>
        <v>174930.41</v>
      </c>
      <c r="I10" s="8">
        <f>'EJEC NO IMPRIMIR'!I10/'EJEC REGULAR'!$D$1</f>
        <v>111389.848</v>
      </c>
      <c r="J10" s="8">
        <f>'EJEC NO IMPRIMIR'!J10/'EJEC REGULAR'!$D$1</f>
        <v>203482.892</v>
      </c>
      <c r="K10" s="8">
        <f>'EJEC NO IMPRIMIR'!K10/'EJEC REGULAR'!$D$1</f>
        <v>1205574.846</v>
      </c>
      <c r="L10" s="8">
        <f>'EJEC NO IMPRIMIR'!L10/'EJEC REGULAR'!$D$1</f>
        <v>82854.383</v>
      </c>
      <c r="M10" s="8">
        <f>'EJEC NO IMPRIMIR'!M10/'EJEC REGULAR'!$D$1</f>
        <v>50221.961</v>
      </c>
      <c r="N10" s="8">
        <f>'EJEC NO IMPRIMIR'!N10/'EJEC REGULAR'!$D$1</f>
        <v>37722.265</v>
      </c>
      <c r="O10" s="8">
        <f>'EJEC NO IMPRIMIR'!O10/'EJEC REGULAR'!$D$1</f>
        <v>71153.088</v>
      </c>
      <c r="P10" s="8">
        <f>'EJEC NO IMPRIMIR'!P10/'EJEC REGULAR'!$D$1</f>
        <v>230864.684</v>
      </c>
      <c r="Q10" s="8">
        <f>'EJEC NO IMPRIMIR'!Q10/'EJEC REGULAR'!$D$1</f>
        <v>27614.14</v>
      </c>
      <c r="R10" s="8">
        <f>'EJEC NO IMPRIMIR'!R10/'EJEC REGULAR'!$D$1</f>
        <v>172402.812</v>
      </c>
      <c r="S10" s="8">
        <f>'EJEC NO IMPRIMIR'!S10/'EJEC REGULAR'!$D$1</f>
        <v>0</v>
      </c>
      <c r="T10" s="8">
        <f>'EJEC NO IMPRIMIR'!T10/'EJEC REGULAR'!$D$1</f>
        <v>5708</v>
      </c>
      <c r="U10" s="8">
        <f>SUM(F10:T10)</f>
        <v>2406183.476</v>
      </c>
      <c r="V10" s="2"/>
      <c r="W10" s="5">
        <f>+U10-T10-S10</f>
        <v>2400475.476</v>
      </c>
      <c r="X10" s="2"/>
      <c r="Y10" s="2"/>
      <c r="Z10" s="2">
        <f>+W10+Y10</f>
        <v>2400475.476</v>
      </c>
      <c r="AA10" s="2"/>
      <c r="AB10" s="2"/>
      <c r="AC10" s="2"/>
      <c r="AD10" s="2"/>
      <c r="AE10" s="2"/>
      <c r="AF10" s="2"/>
    </row>
    <row r="11" spans="1:32" ht="22.5" customHeight="1">
      <c r="A11" s="3"/>
      <c r="B11" s="17" t="s">
        <v>21</v>
      </c>
      <c r="D11" s="18" t="s">
        <v>22</v>
      </c>
      <c r="F11" s="8">
        <f>'EJEC NO IMPRIMIR'!F11/'EJEC REGULAR'!$D$1</f>
        <v>1604.173</v>
      </c>
      <c r="G11" s="8">
        <f>'EJEC NO IMPRIMIR'!G11/'EJEC REGULAR'!$D$1</f>
        <v>749.43</v>
      </c>
      <c r="H11" s="8">
        <f>'EJEC NO IMPRIMIR'!H11/'EJEC REGULAR'!$D$1</f>
        <v>7269.996</v>
      </c>
      <c r="I11" s="8">
        <f>'EJEC NO IMPRIMIR'!I11/'EJEC REGULAR'!$D$1</f>
        <v>22598.639</v>
      </c>
      <c r="J11" s="8">
        <f>'EJEC NO IMPRIMIR'!J11/'EJEC REGULAR'!$D$1</f>
        <v>12495.683</v>
      </c>
      <c r="K11" s="8">
        <f>'EJEC NO IMPRIMIR'!K11/'EJEC REGULAR'!$D$1</f>
        <v>120353.417</v>
      </c>
      <c r="L11" s="8">
        <f>'EJEC NO IMPRIMIR'!L11/'EJEC REGULAR'!$D$1</f>
        <v>7484.891</v>
      </c>
      <c r="M11" s="8">
        <f>'EJEC NO IMPRIMIR'!M11/'EJEC REGULAR'!$D$1</f>
        <v>5807.708</v>
      </c>
      <c r="N11" s="8">
        <f>'EJEC NO IMPRIMIR'!N11/'EJEC REGULAR'!$D$1</f>
        <v>2080.056</v>
      </c>
      <c r="O11" s="8">
        <f>'EJEC NO IMPRIMIR'!O11/'EJEC REGULAR'!$D$1</f>
        <v>3021.876</v>
      </c>
      <c r="P11" s="8">
        <f>'EJEC NO IMPRIMIR'!P11/'EJEC REGULAR'!$D$1</f>
        <v>15872.392</v>
      </c>
      <c r="Q11" s="8">
        <f>'EJEC NO IMPRIMIR'!Q11/'EJEC REGULAR'!$D$1</f>
        <v>0</v>
      </c>
      <c r="R11" s="8">
        <f>'EJEC NO IMPRIMIR'!R11/'EJEC REGULAR'!$D$1</f>
        <v>5260.941</v>
      </c>
      <c r="S11" s="8">
        <f>'EJEC NO IMPRIMIR'!S11/'EJEC REGULAR'!$D$1</f>
        <v>2342</v>
      </c>
      <c r="T11" s="8">
        <f>'EJEC NO IMPRIMIR'!T11/'EJEC REGULAR'!$D$1</f>
        <v>0</v>
      </c>
      <c r="U11" s="8">
        <f>SUM(F11:T11)</f>
        <v>206941.202</v>
      </c>
      <c r="V11" s="2"/>
      <c r="W11" s="5">
        <f>+U11-T11-S11</f>
        <v>204599.202</v>
      </c>
      <c r="X11" s="2"/>
      <c r="Y11" s="2"/>
      <c r="Z11" s="2">
        <f t="shared" si="1"/>
        <v>204599.202</v>
      </c>
      <c r="AA11" s="2"/>
      <c r="AB11" s="2"/>
      <c r="AC11" s="2">
        <v>128095636</v>
      </c>
      <c r="AD11" s="2">
        <f>+AC11/$AD$8</f>
        <v>128095.636</v>
      </c>
      <c r="AE11" s="2">
        <f>+Z11-AD11</f>
        <v>76503.56599999999</v>
      </c>
      <c r="AF11" s="2"/>
    </row>
    <row r="12" spans="1:32" ht="22.5" customHeight="1">
      <c r="A12" s="3"/>
      <c r="B12" s="17" t="s">
        <v>23</v>
      </c>
      <c r="D12" s="18" t="s">
        <v>24</v>
      </c>
      <c r="F12" s="8">
        <f>'EJEC NO IMPRIMIR'!F12/'EJEC REGULAR'!$D$1</f>
        <v>0</v>
      </c>
      <c r="G12" s="8">
        <f>'EJEC NO IMPRIMIR'!G12/'EJEC REGULAR'!$D$1</f>
        <v>0</v>
      </c>
      <c r="H12" s="8">
        <f>'EJEC NO IMPRIMIR'!H12/'EJEC REGULAR'!$D$1</f>
        <v>0</v>
      </c>
      <c r="I12" s="8">
        <f>'EJEC NO IMPRIMIR'!I12/'EJEC REGULAR'!$D$1</f>
        <v>30</v>
      </c>
      <c r="J12" s="8">
        <f>'EJEC NO IMPRIMIR'!J12/'EJEC REGULAR'!$D$1</f>
        <v>3241692.934</v>
      </c>
      <c r="K12" s="8">
        <f>'EJEC NO IMPRIMIR'!K12/'EJEC REGULAR'!$D$1</f>
        <v>7451837.951</v>
      </c>
      <c r="L12" s="8">
        <f>'EJEC NO IMPRIMIR'!L12/'EJEC REGULAR'!$D$1</f>
        <v>0</v>
      </c>
      <c r="M12" s="8">
        <f>'EJEC NO IMPRIMIR'!M12/'EJEC REGULAR'!$D$1</f>
        <v>0</v>
      </c>
      <c r="N12" s="8">
        <f>'EJEC NO IMPRIMIR'!N12/'EJEC REGULAR'!$D$1</f>
        <v>0</v>
      </c>
      <c r="O12" s="8">
        <f>'EJEC NO IMPRIMIR'!O12/'EJEC REGULAR'!$D$1</f>
        <v>0</v>
      </c>
      <c r="P12" s="8">
        <f>'EJEC NO IMPRIMIR'!P12/'EJEC REGULAR'!$D$1</f>
        <v>0</v>
      </c>
      <c r="Q12" s="8">
        <f>'EJEC NO IMPRIMIR'!Q12/'EJEC REGULAR'!$D$1</f>
        <v>24584627.142</v>
      </c>
      <c r="R12" s="8">
        <f>'EJEC NO IMPRIMIR'!R12/'EJEC REGULAR'!$D$1</f>
        <v>17773.607</v>
      </c>
      <c r="S12" s="8">
        <f>'EJEC NO IMPRIMIR'!S12/'EJEC REGULAR'!$D$1</f>
        <v>238529</v>
      </c>
      <c r="T12" s="8">
        <f>'EJEC NO IMPRIMIR'!T12/'EJEC REGULAR'!$D$1</f>
        <v>0</v>
      </c>
      <c r="U12" s="8">
        <f>SUM(F12:T12)</f>
        <v>35534490.634</v>
      </c>
      <c r="V12" s="2"/>
      <c r="W12" s="5">
        <f>+U12-T12-S12</f>
        <v>35295961.634</v>
      </c>
      <c r="X12" s="2"/>
      <c r="Y12" s="2"/>
      <c r="Z12" s="2">
        <f t="shared" si="1"/>
        <v>35295961.634</v>
      </c>
      <c r="AA12" s="2"/>
      <c r="AB12" s="2"/>
      <c r="AC12" s="2">
        <v>23144149493</v>
      </c>
      <c r="AD12" s="2">
        <f aca="true" t="shared" si="2" ref="AD12:AD48">+AC12/$AD$8</f>
        <v>23144149.493</v>
      </c>
      <c r="AE12" s="2">
        <f aca="true" t="shared" si="3" ref="AE12:AE24">+Z12-AD12</f>
        <v>12151812.141000003</v>
      </c>
      <c r="AF12" s="2"/>
    </row>
    <row r="13" spans="1:32" ht="22.5" customHeight="1">
      <c r="A13" s="3"/>
      <c r="B13" s="17" t="s">
        <v>25</v>
      </c>
      <c r="D13" s="18" t="s">
        <v>26</v>
      </c>
      <c r="F13" s="8">
        <f>'EJEC NO IMPRIMIR'!F13/'EJEC REGULAR'!$D$1</f>
        <v>148850.389</v>
      </c>
      <c r="G13" s="8">
        <f>'EJEC NO IMPRIMIR'!G13/'EJEC REGULAR'!$D$1</f>
        <v>59959.584</v>
      </c>
      <c r="H13" s="8">
        <f>'EJEC NO IMPRIMIR'!H13/'EJEC REGULAR'!$D$1</f>
        <v>373998.303</v>
      </c>
      <c r="I13" s="8">
        <f>'EJEC NO IMPRIMIR'!I13/'EJEC REGULAR'!$D$1</f>
        <v>316388.723</v>
      </c>
      <c r="J13" s="8">
        <f>'EJEC NO IMPRIMIR'!J13/'EJEC REGULAR'!$D$1</f>
        <v>1535761.189</v>
      </c>
      <c r="K13" s="8">
        <f>'EJEC NO IMPRIMIR'!K13/'EJEC REGULAR'!$D$1</f>
        <v>10165563.895</v>
      </c>
      <c r="L13" s="8">
        <f>'EJEC NO IMPRIMIR'!L13/'EJEC REGULAR'!$D$1</f>
        <v>725047.45</v>
      </c>
      <c r="M13" s="8">
        <f>'EJEC NO IMPRIMIR'!M13/'EJEC REGULAR'!$D$1</f>
        <v>748093.102</v>
      </c>
      <c r="N13" s="8">
        <f>'EJEC NO IMPRIMIR'!N13/'EJEC REGULAR'!$D$1</f>
        <v>193775.45</v>
      </c>
      <c r="O13" s="8">
        <f>'EJEC NO IMPRIMIR'!O13/'EJEC REGULAR'!$D$1</f>
        <v>501166.62</v>
      </c>
      <c r="P13" s="8">
        <f>'EJEC NO IMPRIMIR'!P13/'EJEC REGULAR'!$D$1</f>
        <v>534942.081</v>
      </c>
      <c r="Q13" s="8">
        <f>'EJEC NO IMPRIMIR'!Q13/'EJEC REGULAR'!$D$1</f>
        <v>51491810.236</v>
      </c>
      <c r="R13" s="8">
        <f>'EJEC NO IMPRIMIR'!R13/'EJEC REGULAR'!$D$1</f>
        <v>430171.364</v>
      </c>
      <c r="S13" s="8">
        <f>'EJEC NO IMPRIMIR'!S13/'EJEC REGULAR'!$D$1</f>
        <v>46385</v>
      </c>
      <c r="T13" s="8">
        <f>'EJEC NO IMPRIMIR'!T13/'EJEC REGULAR'!$D$1</f>
        <v>144878</v>
      </c>
      <c r="U13" s="8">
        <f>SUM(F13:T13)</f>
        <v>67416791.38599999</v>
      </c>
      <c r="V13" s="2"/>
      <c r="W13" s="5">
        <f aca="true" t="shared" si="4" ref="W13:W49">+U13-T13-S13</f>
        <v>67225528.38599999</v>
      </c>
      <c r="X13" s="2"/>
      <c r="Y13" s="48">
        <f>+'EJECUTADO FET'!U11</f>
        <v>1967748.9470000006</v>
      </c>
      <c r="Z13" s="2">
        <f t="shared" si="1"/>
        <v>69193277.33299999</v>
      </c>
      <c r="AA13" s="2"/>
      <c r="AB13" s="2"/>
      <c r="AC13" s="2">
        <v>33381115545</v>
      </c>
      <c r="AD13" s="2">
        <f t="shared" si="2"/>
        <v>33381115.545</v>
      </c>
      <c r="AE13" s="2">
        <f t="shared" si="3"/>
        <v>35812161.78799999</v>
      </c>
      <c r="AF13" s="2"/>
    </row>
    <row r="14" spans="1:32" ht="22.5" customHeight="1">
      <c r="A14" s="3"/>
      <c r="B14" s="17" t="s">
        <v>44</v>
      </c>
      <c r="D14" s="18" t="s">
        <v>2</v>
      </c>
      <c r="F14" s="8">
        <f>'EJEC NO IMPRIMIR'!F14/'EJEC REGULAR'!$D$1</f>
        <v>6204425</v>
      </c>
      <c r="G14" s="8">
        <f>'EJEC NO IMPRIMIR'!G14/'EJEC REGULAR'!$D$1</f>
        <v>3030500</v>
      </c>
      <c r="H14" s="8">
        <f>'EJEC NO IMPRIMIR'!H14/'EJEC REGULAR'!$D$1</f>
        <v>8337499</v>
      </c>
      <c r="I14" s="8">
        <f>'EJEC NO IMPRIMIR'!I14/'EJEC REGULAR'!$D$1</f>
        <v>15645898</v>
      </c>
      <c r="J14" s="8">
        <f>'EJEC NO IMPRIMIR'!J14/'EJEC REGULAR'!$D$1</f>
        <v>112330223.592</v>
      </c>
      <c r="K14" s="8">
        <f>'EJEC NO IMPRIMIR'!K14/'EJEC REGULAR'!$D$1</f>
        <v>808859916.123</v>
      </c>
      <c r="L14" s="8">
        <f>'EJEC NO IMPRIMIR'!L14/'EJEC REGULAR'!$D$1</f>
        <v>62931629.471</v>
      </c>
      <c r="M14" s="8">
        <f>'EJEC NO IMPRIMIR'!M14/'EJEC REGULAR'!$D$1</f>
        <v>40560315.439</v>
      </c>
      <c r="N14" s="8">
        <f>'EJEC NO IMPRIMIR'!N14/'EJEC REGULAR'!$D$1</f>
        <v>919363</v>
      </c>
      <c r="O14" s="8">
        <f>'EJEC NO IMPRIMIR'!O14/'EJEC REGULAR'!$D$1</f>
        <v>116390287.375</v>
      </c>
      <c r="P14" s="8">
        <f>'EJEC NO IMPRIMIR'!P14/'EJEC REGULAR'!$D$1</f>
        <v>19154799.588</v>
      </c>
      <c r="Q14" s="8">
        <f>'EJEC NO IMPRIMIR'!Q14/'EJEC REGULAR'!$D$1</f>
        <v>140944516</v>
      </c>
      <c r="R14" s="8">
        <f>'EJEC NO IMPRIMIR'!R14/'EJEC REGULAR'!$D$1</f>
        <v>16869445</v>
      </c>
      <c r="S14" s="8">
        <f>'EJEC NO IMPRIMIR'!S14/'EJEC REGULAR'!$D$1</f>
        <v>1334000</v>
      </c>
      <c r="T14" s="8">
        <f>'EJEC NO IMPRIMIR'!T14/'EJEC REGULAR'!$D$1</f>
        <v>12527989</v>
      </c>
      <c r="U14" s="8">
        <f>SUM(U15,U18)</f>
        <v>1366040806.588</v>
      </c>
      <c r="V14" s="2"/>
      <c r="W14" s="5">
        <f>+U14-T14-S14</f>
        <v>1352178817.588</v>
      </c>
      <c r="X14" s="2"/>
      <c r="Y14" s="2"/>
      <c r="Z14" s="2">
        <f t="shared" si="1"/>
        <v>1352178817.588</v>
      </c>
      <c r="AA14" s="2"/>
      <c r="AB14" s="2"/>
      <c r="AD14" s="2">
        <f t="shared" si="2"/>
        <v>0</v>
      </c>
      <c r="AE14" s="2">
        <f t="shared" si="3"/>
        <v>1352178817.588</v>
      </c>
      <c r="AF14" s="2"/>
    </row>
    <row r="15" spans="1:32" ht="22.5" customHeight="1">
      <c r="A15" s="3"/>
      <c r="B15" s="17" t="s">
        <v>20</v>
      </c>
      <c r="D15" s="18" t="s">
        <v>45</v>
      </c>
      <c r="F15" s="8">
        <f>'EJEC NO IMPRIMIR'!F15/'EJEC REGULAR'!$D$1</f>
        <v>6204425</v>
      </c>
      <c r="G15" s="8">
        <f>'EJEC NO IMPRIMIR'!G15/'EJEC REGULAR'!$D$1</f>
        <v>3030500</v>
      </c>
      <c r="H15" s="8">
        <f>'EJEC NO IMPRIMIR'!H15/'EJEC REGULAR'!$D$1</f>
        <v>8337499</v>
      </c>
      <c r="I15" s="8">
        <f>'EJEC NO IMPRIMIR'!I15/'EJEC REGULAR'!$D$1</f>
        <v>15645898</v>
      </c>
      <c r="J15" s="8">
        <f>'EJEC NO IMPRIMIR'!J15/'EJEC REGULAR'!$D$1</f>
        <v>112330223.592</v>
      </c>
      <c r="K15" s="8">
        <f>'EJEC NO IMPRIMIR'!K15/'EJEC REGULAR'!$D$1</f>
        <v>808859916.123</v>
      </c>
      <c r="L15" s="8">
        <f>'EJEC NO IMPRIMIR'!L15/'EJEC REGULAR'!$D$1</f>
        <v>62931629.471</v>
      </c>
      <c r="M15" s="8">
        <f>'EJEC NO IMPRIMIR'!M15/'EJEC REGULAR'!$D$1</f>
        <v>40560315.439</v>
      </c>
      <c r="N15" s="8">
        <f>'EJEC NO IMPRIMIR'!N15/'EJEC REGULAR'!$D$1</f>
        <v>919363</v>
      </c>
      <c r="O15" s="8">
        <f>'EJEC NO IMPRIMIR'!O15/'EJEC REGULAR'!$D$1</f>
        <v>116390287.375</v>
      </c>
      <c r="P15" s="8">
        <f>'EJEC NO IMPRIMIR'!P15/'EJEC REGULAR'!$D$1</f>
        <v>18782973</v>
      </c>
      <c r="Q15" s="8">
        <f>'EJEC NO IMPRIMIR'!Q15/'EJEC REGULAR'!$D$1</f>
        <v>140944516</v>
      </c>
      <c r="R15" s="8">
        <f>'EJEC NO IMPRIMIR'!R15/'EJEC REGULAR'!$D$1</f>
        <v>16869445</v>
      </c>
      <c r="S15" s="8">
        <f>'EJEC NO IMPRIMIR'!S15/'EJEC REGULAR'!$D$1</f>
        <v>1334000</v>
      </c>
      <c r="T15" s="8">
        <f>'EJEC NO IMPRIMIR'!T15/'EJEC REGULAR'!$D$1</f>
        <v>12527989</v>
      </c>
      <c r="U15" s="8">
        <f>SUM(U16:U17)</f>
        <v>1365668980</v>
      </c>
      <c r="V15" s="2"/>
      <c r="W15" s="5">
        <f t="shared" si="4"/>
        <v>1351806991</v>
      </c>
      <c r="X15" s="2"/>
      <c r="Y15" s="2"/>
      <c r="Z15" s="2">
        <f t="shared" si="1"/>
        <v>1351806991</v>
      </c>
      <c r="AA15" s="2"/>
      <c r="AB15" s="2"/>
      <c r="AD15" s="2">
        <f t="shared" si="2"/>
        <v>0</v>
      </c>
      <c r="AE15" s="2">
        <f t="shared" si="3"/>
        <v>1351806991</v>
      </c>
      <c r="AF15" s="2"/>
    </row>
    <row r="16" spans="1:32" ht="22.5" customHeight="1">
      <c r="A16" s="3"/>
      <c r="B16" s="17"/>
      <c r="D16" s="18" t="s">
        <v>3</v>
      </c>
      <c r="F16" s="8">
        <f>'EJEC NO IMPRIMIR'!F16/'EJEC REGULAR'!$D$1</f>
        <v>5940594</v>
      </c>
      <c r="G16" s="8">
        <f>'EJEC NO IMPRIMIR'!G16/'EJEC REGULAR'!$D$1</f>
        <v>2761632</v>
      </c>
      <c r="H16" s="8">
        <f>'EJEC NO IMPRIMIR'!H16/'EJEC REGULAR'!$D$1</f>
        <v>7714768</v>
      </c>
      <c r="I16" s="8">
        <f>'EJEC NO IMPRIMIR'!I16/'EJEC REGULAR'!$D$1</f>
        <v>9550000</v>
      </c>
      <c r="J16" s="8">
        <f>'EJEC NO IMPRIMIR'!J16/'EJEC REGULAR'!$D$1</f>
        <v>14830000</v>
      </c>
      <c r="K16" s="8">
        <f>'EJEC NO IMPRIMIR'!K16/'EJEC REGULAR'!$D$1</f>
        <v>99224622</v>
      </c>
      <c r="L16" s="8">
        <f>'EJEC NO IMPRIMIR'!L16/'EJEC REGULAR'!$D$1</f>
        <v>7035331</v>
      </c>
      <c r="M16" s="8">
        <f>'EJEC NO IMPRIMIR'!M16/'EJEC REGULAR'!$D$1</f>
        <v>5580000</v>
      </c>
      <c r="N16" s="8">
        <f>'EJEC NO IMPRIMIR'!N16/'EJEC REGULAR'!$D$1</f>
        <v>830095</v>
      </c>
      <c r="O16" s="8">
        <f>'EJEC NO IMPRIMIR'!O16/'EJEC REGULAR'!$D$1</f>
        <v>6889000</v>
      </c>
      <c r="P16" s="8">
        <f>'EJEC NO IMPRIMIR'!P16/'EJEC REGULAR'!$D$1</f>
        <v>14449032</v>
      </c>
      <c r="Q16" s="8">
        <f>'EJEC NO IMPRIMIR'!Q16/'EJEC REGULAR'!$D$1</f>
        <v>11287516</v>
      </c>
      <c r="R16" s="8">
        <f>'EJEC NO IMPRIMIR'!R16/'EJEC REGULAR'!$D$1</f>
        <v>12513000</v>
      </c>
      <c r="S16" s="8">
        <f>'EJEC NO IMPRIMIR'!S16/'EJEC REGULAR'!$D$1</f>
        <v>1334000</v>
      </c>
      <c r="T16" s="8">
        <f>'EJEC NO IMPRIMIR'!T16/'EJEC REGULAR'!$D$1</f>
        <v>7892000</v>
      </c>
      <c r="U16" s="8">
        <f aca="true" t="shared" si="5" ref="U16:U24">SUM(F16:T16)</f>
        <v>207831590</v>
      </c>
      <c r="V16" s="2"/>
      <c r="W16" s="5">
        <f t="shared" si="4"/>
        <v>198605590</v>
      </c>
      <c r="X16" s="2"/>
      <c r="Y16" s="2"/>
      <c r="Z16" s="2">
        <f t="shared" si="1"/>
        <v>198605590</v>
      </c>
      <c r="AA16" s="2"/>
      <c r="AB16" s="2"/>
      <c r="AC16" s="2">
        <v>122660085000</v>
      </c>
      <c r="AD16" s="2">
        <f t="shared" si="2"/>
        <v>122660085</v>
      </c>
      <c r="AE16" s="2">
        <f t="shared" si="3"/>
        <v>75945505</v>
      </c>
      <c r="AF16" s="2"/>
    </row>
    <row r="17" spans="1:32" ht="22.5" customHeight="1">
      <c r="A17" s="3"/>
      <c r="B17" s="17"/>
      <c r="D17" s="18" t="s">
        <v>48</v>
      </c>
      <c r="F17" s="8">
        <f>'EJEC NO IMPRIMIR'!F17/'EJEC REGULAR'!$D$1</f>
        <v>263831</v>
      </c>
      <c r="G17" s="8">
        <f>'EJEC NO IMPRIMIR'!G17/'EJEC REGULAR'!$D$1</f>
        <v>268868</v>
      </c>
      <c r="H17" s="8">
        <f>'EJEC NO IMPRIMIR'!H17/'EJEC REGULAR'!$D$1</f>
        <v>622731</v>
      </c>
      <c r="I17" s="8">
        <f>'EJEC NO IMPRIMIR'!I17/'EJEC REGULAR'!$D$1</f>
        <v>6095898</v>
      </c>
      <c r="J17" s="8">
        <f>'EJEC NO IMPRIMIR'!J17/'EJEC REGULAR'!$D$1</f>
        <v>97500223.592</v>
      </c>
      <c r="K17" s="8">
        <f>'EJEC NO IMPRIMIR'!K17/'EJEC REGULAR'!$D$1</f>
        <v>709635294.123</v>
      </c>
      <c r="L17" s="8">
        <f>'EJEC NO IMPRIMIR'!L17/'EJEC REGULAR'!$D$1</f>
        <v>55896298.471</v>
      </c>
      <c r="M17" s="8">
        <f>'EJEC NO IMPRIMIR'!M17/'EJEC REGULAR'!$D$1</f>
        <v>34980315.439</v>
      </c>
      <c r="N17" s="8">
        <f>'EJEC NO IMPRIMIR'!N17/'EJEC REGULAR'!$D$1</f>
        <v>89268</v>
      </c>
      <c r="O17" s="8">
        <f>'EJEC NO IMPRIMIR'!O17/'EJEC REGULAR'!$D$1</f>
        <v>109501287.375</v>
      </c>
      <c r="P17" s="8">
        <f>'EJEC NO IMPRIMIR'!P17/'EJEC REGULAR'!$D$1</f>
        <v>4333941</v>
      </c>
      <c r="Q17" s="8">
        <f>'EJEC NO IMPRIMIR'!Q17/'EJEC REGULAR'!$D$1</f>
        <v>129657000</v>
      </c>
      <c r="R17" s="8">
        <f>'EJEC NO IMPRIMIR'!R17/'EJEC REGULAR'!$D$1</f>
        <v>4356445</v>
      </c>
      <c r="S17" s="8">
        <f>'EJEC NO IMPRIMIR'!S17/'EJEC REGULAR'!$D$1</f>
        <v>0</v>
      </c>
      <c r="T17" s="8">
        <f>'EJEC NO IMPRIMIR'!T17/'EJEC REGULAR'!$D$1</f>
        <v>4635989</v>
      </c>
      <c r="U17" s="8">
        <f t="shared" si="5"/>
        <v>1157837390</v>
      </c>
      <c r="V17" s="2"/>
      <c r="W17" s="5">
        <f t="shared" si="4"/>
        <v>1153201401</v>
      </c>
      <c r="X17" s="2"/>
      <c r="Y17" s="2"/>
      <c r="Z17" s="2">
        <f t="shared" si="1"/>
        <v>1153201401</v>
      </c>
      <c r="AA17" s="2"/>
      <c r="AB17" s="53"/>
      <c r="AC17" s="53">
        <v>809032850000</v>
      </c>
      <c r="AD17" s="53">
        <f t="shared" si="2"/>
        <v>809032850</v>
      </c>
      <c r="AE17" s="53">
        <f t="shared" si="3"/>
        <v>344168551</v>
      </c>
      <c r="AF17" s="53"/>
    </row>
    <row r="18" spans="1:32" ht="22.5" customHeight="1">
      <c r="A18" s="3"/>
      <c r="B18" s="17" t="s">
        <v>31</v>
      </c>
      <c r="D18" s="18" t="s">
        <v>46</v>
      </c>
      <c r="F18" s="8">
        <f>'EJEC NO IMPRIMIR'!F18/'EJEC REGULAR'!$D$1</f>
        <v>0</v>
      </c>
      <c r="G18" s="8">
        <f>'EJEC NO IMPRIMIR'!G18/'EJEC REGULAR'!$D$1</f>
        <v>0</v>
      </c>
      <c r="H18" s="8">
        <f>'EJEC NO IMPRIMIR'!H18/'EJEC REGULAR'!$D$1</f>
        <v>0</v>
      </c>
      <c r="I18" s="8">
        <f>'EJEC NO IMPRIMIR'!I18/'EJEC REGULAR'!$D$1</f>
        <v>0</v>
      </c>
      <c r="J18" s="8">
        <f>'EJEC NO IMPRIMIR'!J18/'EJEC REGULAR'!$D$1</f>
        <v>0</v>
      </c>
      <c r="K18" s="8">
        <f>'EJEC NO IMPRIMIR'!K18/'EJEC REGULAR'!$D$1</f>
        <v>0</v>
      </c>
      <c r="L18" s="8">
        <f>'EJEC NO IMPRIMIR'!L18/'EJEC REGULAR'!$D$1</f>
        <v>0</v>
      </c>
      <c r="M18" s="8">
        <f>'EJEC NO IMPRIMIR'!M18/'EJEC REGULAR'!$D$1</f>
        <v>0</v>
      </c>
      <c r="N18" s="8">
        <f>'EJEC NO IMPRIMIR'!N18/'EJEC REGULAR'!$D$1</f>
        <v>0</v>
      </c>
      <c r="O18" s="8">
        <f>'EJEC NO IMPRIMIR'!O18/'EJEC REGULAR'!$D$1</f>
        <v>0</v>
      </c>
      <c r="P18" s="8">
        <f>'EJEC NO IMPRIMIR'!P18/'EJEC REGULAR'!$D$1</f>
        <v>371826.588</v>
      </c>
      <c r="Q18" s="8">
        <f>'EJEC NO IMPRIMIR'!Q18/'EJEC REGULAR'!$D$1</f>
        <v>0</v>
      </c>
      <c r="R18" s="8">
        <f>'EJEC NO IMPRIMIR'!R18/'EJEC REGULAR'!$D$1</f>
        <v>0</v>
      </c>
      <c r="S18" s="8">
        <f>'EJEC NO IMPRIMIR'!S18/'EJEC REGULAR'!$D$1</f>
        <v>0</v>
      </c>
      <c r="T18" s="8">
        <f>'EJEC NO IMPRIMIR'!T18/'EJEC REGULAR'!$D$1</f>
        <v>0</v>
      </c>
      <c r="U18" s="8">
        <f t="shared" si="5"/>
        <v>371826.588</v>
      </c>
      <c r="V18" s="2"/>
      <c r="W18" s="5">
        <f t="shared" si="4"/>
        <v>371826.588</v>
      </c>
      <c r="X18" s="2"/>
      <c r="Y18" s="2"/>
      <c r="Z18" s="2">
        <f t="shared" si="1"/>
        <v>371826.588</v>
      </c>
      <c r="AA18" s="2"/>
      <c r="AB18" s="2"/>
      <c r="AC18" s="2">
        <v>321874632</v>
      </c>
      <c r="AD18" s="2">
        <f t="shared" si="2"/>
        <v>321874.632</v>
      </c>
      <c r="AE18" s="2">
        <f t="shared" si="3"/>
        <v>49951.956000000006</v>
      </c>
      <c r="AF18" s="2"/>
    </row>
    <row r="19" spans="1:32" ht="22.5" customHeight="1">
      <c r="A19" s="3"/>
      <c r="B19" s="17" t="s">
        <v>4</v>
      </c>
      <c r="D19" s="18" t="s">
        <v>27</v>
      </c>
      <c r="F19" s="8">
        <f>'EJEC NO IMPRIMIR'!F19/'EJEC REGULAR'!$D$1</f>
        <v>0</v>
      </c>
      <c r="G19" s="8">
        <f>'EJEC NO IMPRIMIR'!G19/'EJEC REGULAR'!$D$1</f>
        <v>0</v>
      </c>
      <c r="H19" s="8">
        <f>'EJEC NO IMPRIMIR'!H19/'EJEC REGULAR'!$D$1</f>
        <v>0</v>
      </c>
      <c r="I19" s="8">
        <f>'EJEC NO IMPRIMIR'!I19/'EJEC REGULAR'!$D$1</f>
        <v>0</v>
      </c>
      <c r="J19" s="8">
        <f>'EJEC NO IMPRIMIR'!J19/'EJEC REGULAR'!$D$1</f>
        <v>0</v>
      </c>
      <c r="K19" s="8">
        <f>'EJEC NO IMPRIMIR'!K19/'EJEC REGULAR'!$D$1</f>
        <v>0</v>
      </c>
      <c r="L19" s="8">
        <f>'EJEC NO IMPRIMIR'!L19/'EJEC REGULAR'!$D$1</f>
        <v>0</v>
      </c>
      <c r="M19" s="8">
        <f>'EJEC NO IMPRIMIR'!M19/'EJEC REGULAR'!$D$1</f>
        <v>0</v>
      </c>
      <c r="N19" s="8">
        <f>'EJEC NO IMPRIMIR'!N19/'EJEC REGULAR'!$D$1</f>
        <v>0</v>
      </c>
      <c r="O19" s="8">
        <f>'EJEC NO IMPRIMIR'!O19/'EJEC REGULAR'!$D$1</f>
        <v>0</v>
      </c>
      <c r="P19" s="8">
        <f>'EJEC NO IMPRIMIR'!P19/'EJEC REGULAR'!$D$1</f>
        <v>0</v>
      </c>
      <c r="Q19" s="8">
        <f>'EJEC NO IMPRIMIR'!Q19/'EJEC REGULAR'!$D$1</f>
        <v>0</v>
      </c>
      <c r="R19" s="8">
        <f>'EJEC NO IMPRIMIR'!R19/'EJEC REGULAR'!$D$1</f>
        <v>0</v>
      </c>
      <c r="S19" s="8">
        <f>'EJEC NO IMPRIMIR'!S19/'EJEC REGULAR'!$D$1</f>
        <v>0</v>
      </c>
      <c r="T19" s="8">
        <f>'EJEC NO IMPRIMIR'!T19/'EJEC REGULAR'!$D$1</f>
        <v>11378</v>
      </c>
      <c r="U19" s="8">
        <f t="shared" si="5"/>
        <v>11378</v>
      </c>
      <c r="V19" s="2"/>
      <c r="W19" s="5">
        <f t="shared" si="4"/>
        <v>0</v>
      </c>
      <c r="X19" s="2"/>
      <c r="Y19" s="2"/>
      <c r="Z19" s="2">
        <f t="shared" si="1"/>
        <v>0</v>
      </c>
      <c r="AA19" s="2"/>
      <c r="AB19" s="2"/>
      <c r="AD19" s="2">
        <f t="shared" si="2"/>
        <v>0</v>
      </c>
      <c r="AE19" s="2">
        <f t="shared" si="3"/>
        <v>0</v>
      </c>
      <c r="AF19" s="2"/>
    </row>
    <row r="20" spans="1:32" ht="22.5" customHeight="1">
      <c r="A20" s="3"/>
      <c r="B20" s="17" t="s">
        <v>71</v>
      </c>
      <c r="D20" s="18" t="s">
        <v>28</v>
      </c>
      <c r="F20" s="8">
        <f>'EJEC NO IMPRIMIR'!F20/'EJEC REGULAR'!$D$1</f>
        <v>0</v>
      </c>
      <c r="G20" s="8">
        <f>'EJEC NO IMPRIMIR'!G20/'EJEC REGULAR'!$D$1</f>
        <v>0</v>
      </c>
      <c r="H20" s="8">
        <f>'EJEC NO IMPRIMIR'!H20/'EJEC REGULAR'!$D$1</f>
        <v>0</v>
      </c>
      <c r="I20" s="8">
        <f>'EJEC NO IMPRIMIR'!I20/'EJEC REGULAR'!$D$1</f>
        <v>0</v>
      </c>
      <c r="J20" s="8">
        <f>'EJEC NO IMPRIMIR'!J20/'EJEC REGULAR'!$D$1</f>
        <v>0</v>
      </c>
      <c r="K20" s="8">
        <f>'EJEC NO IMPRIMIR'!K20/'EJEC REGULAR'!$D$1</f>
        <v>0</v>
      </c>
      <c r="L20" s="8">
        <f>'EJEC NO IMPRIMIR'!L20/'EJEC REGULAR'!$D$1</f>
        <v>0</v>
      </c>
      <c r="M20" s="8">
        <f>'EJEC NO IMPRIMIR'!M20/'EJEC REGULAR'!$D$1</f>
        <v>0</v>
      </c>
      <c r="N20" s="8">
        <f>'EJEC NO IMPRIMIR'!N20/'EJEC REGULAR'!$D$1</f>
        <v>0</v>
      </c>
      <c r="O20" s="8">
        <f>'EJEC NO IMPRIMIR'!O20/'EJEC REGULAR'!$D$1</f>
        <v>0</v>
      </c>
      <c r="P20" s="8">
        <f>'EJEC NO IMPRIMIR'!P20/'EJEC REGULAR'!$D$1</f>
        <v>0</v>
      </c>
      <c r="Q20" s="8">
        <f>'EJEC NO IMPRIMIR'!Q20/'EJEC REGULAR'!$D$1</f>
        <v>0</v>
      </c>
      <c r="R20" s="8">
        <f>'EJEC NO IMPRIMIR'!R20/'EJEC REGULAR'!$D$1</f>
        <v>0</v>
      </c>
      <c r="S20" s="8">
        <f>'EJEC NO IMPRIMIR'!S20/'EJEC REGULAR'!$D$1</f>
        <v>0</v>
      </c>
      <c r="T20" s="8">
        <f>'EJEC NO IMPRIMIR'!T20/'EJEC REGULAR'!$D$1</f>
        <v>0</v>
      </c>
      <c r="U20" s="8">
        <f t="shared" si="5"/>
        <v>0</v>
      </c>
      <c r="V20" s="2"/>
      <c r="W20" s="5">
        <f t="shared" si="4"/>
        <v>0</v>
      </c>
      <c r="X20" s="2"/>
      <c r="Y20" s="2"/>
      <c r="Z20" s="2">
        <f t="shared" si="1"/>
        <v>0</v>
      </c>
      <c r="AA20" s="2"/>
      <c r="AB20" s="2"/>
      <c r="AD20" s="2">
        <f t="shared" si="2"/>
        <v>0</v>
      </c>
      <c r="AE20" s="2">
        <f t="shared" si="3"/>
        <v>0</v>
      </c>
      <c r="AF20" s="2"/>
    </row>
    <row r="21" spans="1:32" ht="22.5" customHeight="1">
      <c r="A21" s="3"/>
      <c r="B21" s="17" t="s">
        <v>72</v>
      </c>
      <c r="D21" s="18" t="s">
        <v>29</v>
      </c>
      <c r="F21" s="8">
        <f>'EJEC NO IMPRIMIR'!F21/'EJEC REGULAR'!$D$1</f>
        <v>249581.416</v>
      </c>
      <c r="G21" s="8">
        <f>'EJEC NO IMPRIMIR'!G21/'EJEC REGULAR'!$D$1</f>
        <v>80507.452</v>
      </c>
      <c r="H21" s="8">
        <f>'EJEC NO IMPRIMIR'!H21/'EJEC REGULAR'!$D$1</f>
        <v>250297.896</v>
      </c>
      <c r="I21" s="8">
        <f>'EJEC NO IMPRIMIR'!I21/'EJEC REGULAR'!$D$1</f>
        <v>252747.402</v>
      </c>
      <c r="J21" s="8">
        <f>'EJEC NO IMPRIMIR'!J21/'EJEC REGULAR'!$D$1</f>
        <v>394244.037</v>
      </c>
      <c r="K21" s="8">
        <f>'EJEC NO IMPRIMIR'!K21/'EJEC REGULAR'!$D$1</f>
        <v>7447047.112</v>
      </c>
      <c r="L21" s="8">
        <f>'EJEC NO IMPRIMIR'!L21/'EJEC REGULAR'!$D$1</f>
        <v>217573.743</v>
      </c>
      <c r="M21" s="8">
        <f>'EJEC NO IMPRIMIR'!M21/'EJEC REGULAR'!$D$1</f>
        <v>2447301.144</v>
      </c>
      <c r="N21" s="8">
        <f>'EJEC NO IMPRIMIR'!N21/'EJEC REGULAR'!$D$1</f>
        <v>96566.885</v>
      </c>
      <c r="O21" s="8">
        <f>'EJEC NO IMPRIMIR'!O21/'EJEC REGULAR'!$D$1</f>
        <v>52915.212</v>
      </c>
      <c r="P21" s="8">
        <f>'EJEC NO IMPRIMIR'!P21/'EJEC REGULAR'!$D$1</f>
        <v>531931.637</v>
      </c>
      <c r="Q21" s="8">
        <f>'EJEC NO IMPRIMIR'!Q21/'EJEC REGULAR'!$D$1</f>
        <v>109193.713</v>
      </c>
      <c r="R21" s="8">
        <f>'EJEC NO IMPRIMIR'!R21/'EJEC REGULAR'!$D$1</f>
        <v>379369.853</v>
      </c>
      <c r="S21" s="8">
        <f>'EJEC NO IMPRIMIR'!S21/'EJEC REGULAR'!$D$1</f>
        <v>25398</v>
      </c>
      <c r="T21" s="8">
        <f>'EJEC NO IMPRIMIR'!T21/'EJEC REGULAR'!$D$1</f>
        <v>0</v>
      </c>
      <c r="U21" s="8">
        <f t="shared" si="5"/>
        <v>12534675.501999998</v>
      </c>
      <c r="V21" s="2"/>
      <c r="W21" s="5">
        <f t="shared" si="4"/>
        <v>12509277.501999998</v>
      </c>
      <c r="X21" s="2"/>
      <c r="Y21" s="48">
        <f>+'EJECUTADO FET'!U12</f>
        <v>134289.588</v>
      </c>
      <c r="Z21" s="2">
        <f t="shared" si="1"/>
        <v>12643567.089999998</v>
      </c>
      <c r="AA21" s="2"/>
      <c r="AB21" s="2"/>
      <c r="AC21" s="2">
        <v>4590792528</v>
      </c>
      <c r="AD21" s="2">
        <f t="shared" si="2"/>
        <v>4590792.528</v>
      </c>
      <c r="AE21" s="2">
        <f t="shared" si="3"/>
        <v>8052774.561999998</v>
      </c>
      <c r="AF21" s="2"/>
    </row>
    <row r="22" spans="1:32" ht="22.5" customHeight="1">
      <c r="A22" s="3"/>
      <c r="B22" s="17" t="s">
        <v>73</v>
      </c>
      <c r="D22" s="18" t="s">
        <v>51</v>
      </c>
      <c r="F22" s="8">
        <f>'EJEC NO IMPRIMIR'!F22/'EJEC REGULAR'!$D$1</f>
        <v>0</v>
      </c>
      <c r="G22" s="8">
        <f>'EJEC NO IMPRIMIR'!G22/'EJEC REGULAR'!$D$1</f>
        <v>0</v>
      </c>
      <c r="H22" s="8">
        <f>'EJEC NO IMPRIMIR'!H22/'EJEC REGULAR'!$D$1</f>
        <v>0</v>
      </c>
      <c r="I22" s="8">
        <f>'EJEC NO IMPRIMIR'!I22/'EJEC REGULAR'!$D$1</f>
        <v>0</v>
      </c>
      <c r="J22" s="8">
        <f>'EJEC NO IMPRIMIR'!J22/'EJEC REGULAR'!$D$1</f>
        <v>0</v>
      </c>
      <c r="K22" s="8">
        <f>'EJEC NO IMPRIMIR'!K22/'EJEC REGULAR'!$D$1</f>
        <v>0</v>
      </c>
      <c r="L22" s="8">
        <f>'EJEC NO IMPRIMIR'!L22/'EJEC REGULAR'!$D$1</f>
        <v>0</v>
      </c>
      <c r="M22" s="8">
        <f>'EJEC NO IMPRIMIR'!M22/'EJEC REGULAR'!$D$1</f>
        <v>0</v>
      </c>
      <c r="N22" s="8">
        <f>'EJEC NO IMPRIMIR'!N22/'EJEC REGULAR'!$D$1</f>
        <v>4998261.584</v>
      </c>
      <c r="O22" s="8">
        <f>'EJEC NO IMPRIMIR'!O22/'EJEC REGULAR'!$D$1</f>
        <v>0</v>
      </c>
      <c r="P22" s="8">
        <f>'EJEC NO IMPRIMIR'!P22/'EJEC REGULAR'!$D$1</f>
        <v>0</v>
      </c>
      <c r="Q22" s="8">
        <f>'EJEC NO IMPRIMIR'!Q22/'EJEC REGULAR'!$D$1</f>
        <v>485267643.145</v>
      </c>
      <c r="R22" s="8">
        <f>'EJEC NO IMPRIMIR'!R22/'EJEC REGULAR'!$D$1</f>
        <v>0</v>
      </c>
      <c r="S22" s="8">
        <f>'EJEC NO IMPRIMIR'!S22/'EJEC REGULAR'!$D$1</f>
        <v>0</v>
      </c>
      <c r="T22" s="8">
        <f>'EJEC NO IMPRIMIR'!T22/'EJEC REGULAR'!$D$1</f>
        <v>0</v>
      </c>
      <c r="U22" s="8">
        <f t="shared" si="5"/>
        <v>490265904.729</v>
      </c>
      <c r="V22" s="2"/>
      <c r="W22" s="5">
        <f t="shared" si="4"/>
        <v>490265904.729</v>
      </c>
      <c r="X22" s="2"/>
      <c r="Y22" s="48">
        <f>+'EJECUTADO FET'!U13</f>
        <v>607318983</v>
      </c>
      <c r="Z22" s="2">
        <f t="shared" si="1"/>
        <v>1097584887.729</v>
      </c>
      <c r="AA22" s="2"/>
      <c r="AB22" s="2"/>
      <c r="AC22" s="2">
        <v>370760546774</v>
      </c>
      <c r="AD22" s="2">
        <f t="shared" si="2"/>
        <v>370760546.774</v>
      </c>
      <c r="AE22" s="2">
        <f t="shared" si="3"/>
        <v>726824340.9550002</v>
      </c>
      <c r="AF22" s="2"/>
    </row>
    <row r="23" spans="1:32" ht="22.5" customHeight="1">
      <c r="A23" s="3"/>
      <c r="B23" s="17">
        <v>14</v>
      </c>
      <c r="D23" s="18" t="s">
        <v>95</v>
      </c>
      <c r="F23" s="8">
        <f>'EJEC NO IMPRIMIR'!F23/'EJEC REGULAR'!$D$1</f>
        <v>0</v>
      </c>
      <c r="G23" s="8">
        <f>'EJEC NO IMPRIMIR'!G23/'EJEC REGULAR'!$D$1</f>
        <v>0</v>
      </c>
      <c r="H23" s="8">
        <f>'EJEC NO IMPRIMIR'!H23/'EJEC REGULAR'!$D$1</f>
        <v>0</v>
      </c>
      <c r="I23" s="8">
        <f>'EJEC NO IMPRIMIR'!I23/'EJEC REGULAR'!$D$1</f>
        <v>0</v>
      </c>
      <c r="J23" s="8">
        <f>'EJEC NO IMPRIMIR'!J23/'EJEC REGULAR'!$D$1</f>
        <v>0</v>
      </c>
      <c r="K23" s="8">
        <f>'EJEC NO IMPRIMIR'!K23/'EJEC REGULAR'!$D$1</f>
        <v>0</v>
      </c>
      <c r="L23" s="8">
        <f>'EJEC NO IMPRIMIR'!L23/'EJEC REGULAR'!$D$1</f>
        <v>0</v>
      </c>
      <c r="M23" s="8">
        <f>'EJEC NO IMPRIMIR'!M23/'EJEC REGULAR'!$D$1</f>
        <v>0</v>
      </c>
      <c r="N23" s="8">
        <f>'EJEC NO IMPRIMIR'!N23/'EJEC REGULAR'!$D$1</f>
        <v>0</v>
      </c>
      <c r="O23" s="8">
        <f>'EJEC NO IMPRIMIR'!O23/'EJEC REGULAR'!$D$1</f>
        <v>0</v>
      </c>
      <c r="P23" s="8">
        <f>'EJEC NO IMPRIMIR'!P23/'EJEC REGULAR'!$D$1</f>
        <v>0</v>
      </c>
      <c r="Q23" s="8">
        <f>'EJEC NO IMPRIMIR'!Q23/'EJEC REGULAR'!$D$1</f>
        <v>0</v>
      </c>
      <c r="R23" s="8">
        <f>'EJEC NO IMPRIMIR'!R23/'EJEC REGULAR'!$D$1</f>
        <v>0</v>
      </c>
      <c r="S23" s="8">
        <f>'EJEC NO IMPRIMIR'!S23/'EJEC REGULAR'!$D$1</f>
        <v>0</v>
      </c>
      <c r="T23" s="8">
        <f>'EJEC NO IMPRIMIR'!T23/'EJEC REGULAR'!$D$1</f>
        <v>0</v>
      </c>
      <c r="U23" s="8">
        <f t="shared" si="5"/>
        <v>0</v>
      </c>
      <c r="V23" s="2"/>
      <c r="W23" s="5">
        <f t="shared" si="4"/>
        <v>0</v>
      </c>
      <c r="X23" s="2"/>
      <c r="Y23" s="2"/>
      <c r="Z23" s="2">
        <f t="shared" si="1"/>
        <v>0</v>
      </c>
      <c r="AA23" s="2"/>
      <c r="AB23" s="2"/>
      <c r="AD23" s="2">
        <f t="shared" si="2"/>
        <v>0</v>
      </c>
      <c r="AE23" s="2">
        <f t="shared" si="3"/>
        <v>0</v>
      </c>
      <c r="AF23" s="2"/>
    </row>
    <row r="24" spans="1:32" ht="22.5" customHeight="1">
      <c r="A24" s="3"/>
      <c r="B24" s="17" t="s">
        <v>74</v>
      </c>
      <c r="D24" s="18" t="s">
        <v>5</v>
      </c>
      <c r="F24" s="8">
        <f>'EJEC NO IMPRIMIR'!F24/'EJEC REGULAR'!$D$1</f>
        <v>292926.238</v>
      </c>
      <c r="G24" s="8">
        <f>'EJEC NO IMPRIMIR'!G24/'EJEC REGULAR'!$D$1</f>
        <v>67167.966</v>
      </c>
      <c r="H24" s="8">
        <f>'EJEC NO IMPRIMIR'!H24/'EJEC REGULAR'!$D$1</f>
        <v>46142.266</v>
      </c>
      <c r="I24" s="8">
        <f>'EJEC NO IMPRIMIR'!I24/'EJEC REGULAR'!$D$1</f>
        <v>2118306.517</v>
      </c>
      <c r="J24" s="8">
        <f>'EJEC NO IMPRIMIR'!J24/'EJEC REGULAR'!$D$1</f>
        <v>26228797.902</v>
      </c>
      <c r="K24" s="8">
        <f>'EJEC NO IMPRIMIR'!K24/'EJEC REGULAR'!$D$1</f>
        <v>26729193.979</v>
      </c>
      <c r="L24" s="8">
        <f>'EJEC NO IMPRIMIR'!L24/'EJEC REGULAR'!$D$1</f>
        <v>4610370.611</v>
      </c>
      <c r="M24" s="8">
        <f>'EJEC NO IMPRIMIR'!M24/'EJEC REGULAR'!$D$1</f>
        <v>3538406.103</v>
      </c>
      <c r="N24" s="8">
        <f>'EJEC NO IMPRIMIR'!N24/'EJEC REGULAR'!$D$1</f>
        <v>11981.448</v>
      </c>
      <c r="O24" s="8">
        <f>'EJEC NO IMPRIMIR'!O24/'EJEC REGULAR'!$D$1</f>
        <v>7582032.974</v>
      </c>
      <c r="P24" s="8">
        <f>'EJEC NO IMPRIMIR'!P24/'EJEC REGULAR'!$D$1</f>
        <v>1320141.548</v>
      </c>
      <c r="Q24" s="8">
        <f>'EJEC NO IMPRIMIR'!Q24/'EJEC REGULAR'!$D$1</f>
        <v>65261752.634</v>
      </c>
      <c r="R24" s="8">
        <f>'EJEC NO IMPRIMIR'!R24/'EJEC REGULAR'!$D$1</f>
        <v>914240.81</v>
      </c>
      <c r="S24" s="8">
        <f>'EJEC NO IMPRIMIR'!S24/'EJEC REGULAR'!$D$1</f>
        <v>130289</v>
      </c>
      <c r="T24" s="8">
        <f>'EJEC NO IMPRIMIR'!T24/'EJEC REGULAR'!$D$1</f>
        <v>0</v>
      </c>
      <c r="U24" s="8">
        <f t="shared" si="5"/>
        <v>138851749.996</v>
      </c>
      <c r="V24" s="2"/>
      <c r="W24" s="5">
        <f t="shared" si="4"/>
        <v>138721460.996</v>
      </c>
      <c r="X24" s="2"/>
      <c r="Y24" s="48">
        <f>+'EJECUTADO FET'!U14</f>
        <v>99550397.14500003</v>
      </c>
      <c r="Z24" s="2">
        <f t="shared" si="1"/>
        <v>238271858.14100003</v>
      </c>
      <c r="AA24" s="2"/>
      <c r="AB24" s="2"/>
      <c r="AC24" s="2">
        <v>30008336678</v>
      </c>
      <c r="AD24" s="2">
        <f t="shared" si="2"/>
        <v>30008336.678</v>
      </c>
      <c r="AE24" s="2">
        <f t="shared" si="3"/>
        <v>208263521.46300003</v>
      </c>
      <c r="AF24" s="2"/>
    </row>
    <row r="25" spans="1:35" s="83" customFormat="1" ht="24.75" customHeight="1">
      <c r="A25" s="74"/>
      <c r="B25" s="84"/>
      <c r="C25" s="76"/>
      <c r="D25" s="77" t="s">
        <v>6</v>
      </c>
      <c r="E25" s="78"/>
      <c r="F25" s="79">
        <f>SUM(F26,F27,F28,F29,F30,F31,F32,F41,F42,F46,F47,F48,F49)</f>
        <v>6393733.284000001</v>
      </c>
      <c r="G25" s="79">
        <f aca="true" t="shared" si="6" ref="G25:Y25">SUM(G26,G27,G28,G29,G30,G31,G32,G41,G42,G46,G47,G48,G49)</f>
        <v>2981302.0620000004</v>
      </c>
      <c r="H25" s="79">
        <f t="shared" si="6"/>
        <v>8449708.295</v>
      </c>
      <c r="I25" s="79">
        <f t="shared" si="6"/>
        <v>18285754.469</v>
      </c>
      <c r="J25" s="79">
        <f t="shared" si="6"/>
        <v>123462833.50299999</v>
      </c>
      <c r="K25" s="79">
        <f t="shared" si="6"/>
        <v>983218045.9970001</v>
      </c>
      <c r="L25" s="79">
        <f t="shared" si="6"/>
        <v>64178603.046000004</v>
      </c>
      <c r="M25" s="79">
        <f t="shared" si="6"/>
        <v>49222264.692</v>
      </c>
      <c r="N25" s="79">
        <f t="shared" si="6"/>
        <v>4901421.079</v>
      </c>
      <c r="O25" s="79">
        <f t="shared" si="6"/>
        <v>96647733.28400001</v>
      </c>
      <c r="P25" s="79">
        <f t="shared" si="6"/>
        <v>22139861.982999995</v>
      </c>
      <c r="Q25" s="79">
        <f t="shared" si="6"/>
        <v>803173220.482</v>
      </c>
      <c r="R25" s="79">
        <f t="shared" si="6"/>
        <v>18917061.895</v>
      </c>
      <c r="S25" s="79">
        <f t="shared" si="6"/>
        <v>1804204</v>
      </c>
      <c r="T25" s="79">
        <f t="shared" si="6"/>
        <v>12250942</v>
      </c>
      <c r="U25" s="79">
        <f>SUM(U26,U27,U28,U29,U30,U31,U32,U41,U42,U46,U47,U48,U49)</f>
        <v>2216026690.071</v>
      </c>
      <c r="V25" s="81"/>
      <c r="W25" s="79">
        <f t="shared" si="6"/>
        <v>2201971544.071</v>
      </c>
      <c r="X25" s="81"/>
      <c r="Y25" s="79">
        <f t="shared" si="6"/>
        <v>689512695.547</v>
      </c>
      <c r="Z25" s="82">
        <f t="shared" si="1"/>
        <v>2891484239.618</v>
      </c>
      <c r="AA25" s="81"/>
      <c r="AB25" s="81"/>
      <c r="AC25" s="82"/>
      <c r="AD25" s="81"/>
      <c r="AE25" s="81"/>
      <c r="AF25" s="81"/>
      <c r="AI25" s="79">
        <f>+U25+'EJECUTADO FET'!U15</f>
        <v>2905539385.618</v>
      </c>
    </row>
    <row r="26" spans="1:37" ht="22.5" customHeight="1">
      <c r="A26" s="3"/>
      <c r="B26" s="17" t="s">
        <v>7</v>
      </c>
      <c r="D26" s="18" t="s">
        <v>8</v>
      </c>
      <c r="F26" s="9">
        <f>'EJEC NO IMPRIMIR'!F26/'EJEC REGULAR'!$D$1</f>
        <v>5522581.87</v>
      </c>
      <c r="G26" s="9">
        <f>'EJEC NO IMPRIMIR'!G26/'EJEC REGULAR'!$D$1</f>
        <v>2620535.484</v>
      </c>
      <c r="H26" s="9">
        <f>'EJEC NO IMPRIMIR'!H26/'EJEC REGULAR'!$D$1</f>
        <v>7308609.023</v>
      </c>
      <c r="I26" s="9">
        <f>'EJEC NO IMPRIMIR'!I26/'EJEC REGULAR'!$D$1</f>
        <v>9884516.309</v>
      </c>
      <c r="J26" s="9">
        <f>'EJEC NO IMPRIMIR'!J26/'EJEC REGULAR'!$D$1</f>
        <v>14973405.114</v>
      </c>
      <c r="K26" s="9">
        <f>'EJEC NO IMPRIMIR'!K26/'EJEC REGULAR'!$D$1</f>
        <v>99931897.031</v>
      </c>
      <c r="L26" s="9">
        <f>'EJEC NO IMPRIMIR'!L26/'EJEC REGULAR'!$D$1</f>
        <v>7464887.431</v>
      </c>
      <c r="M26" s="9">
        <f>'EJEC NO IMPRIMIR'!M26/'EJEC REGULAR'!$D$1</f>
        <v>5509761.965</v>
      </c>
      <c r="N26" s="9">
        <f>'EJEC NO IMPRIMIR'!N26/'EJEC REGULAR'!$D$1</f>
        <v>4383368.812</v>
      </c>
      <c r="O26" s="9">
        <f>'EJEC NO IMPRIMIR'!O26/'EJEC REGULAR'!$D$1</f>
        <v>5824976.043</v>
      </c>
      <c r="P26" s="9">
        <f>'EJEC NO IMPRIMIR'!P26/'EJEC REGULAR'!$D$1</f>
        <v>15066478.052</v>
      </c>
      <c r="Q26" s="9">
        <f>'EJEC NO IMPRIMIR'!Q26/'EJEC REGULAR'!$D$1</f>
        <v>11277968.427</v>
      </c>
      <c r="R26" s="9">
        <f>'EJEC NO IMPRIMIR'!R26/'EJEC REGULAR'!$D$1</f>
        <v>13104688.081</v>
      </c>
      <c r="S26" s="9">
        <f>'EJEC NO IMPRIMIR'!S26/'EJEC REGULAR'!$D$1</f>
        <v>1446485</v>
      </c>
      <c r="T26" s="9">
        <f>'EJEC NO IMPRIMIR'!T26/'EJEC REGULAR'!$D$1</f>
        <v>8096568</v>
      </c>
      <c r="U26" s="8">
        <f>SUM(F26:T26)</f>
        <v>212416726.642</v>
      </c>
      <c r="V26" s="2"/>
      <c r="W26" s="5">
        <f t="shared" si="4"/>
        <v>202873673.642</v>
      </c>
      <c r="X26" s="2"/>
      <c r="Y26" s="48">
        <f>+'EJECUTADO FET'!U16</f>
        <v>6979770.897</v>
      </c>
      <c r="Z26" s="2">
        <f t="shared" si="1"/>
        <v>209853444.53899997</v>
      </c>
      <c r="AA26" s="2"/>
      <c r="AB26" s="2"/>
      <c r="AC26" s="2">
        <v>123974792808</v>
      </c>
      <c r="AD26" s="2">
        <f t="shared" si="2"/>
        <v>123974792.808</v>
      </c>
      <c r="AE26" s="2">
        <f>+Z26-AD26</f>
        <v>85878651.73099998</v>
      </c>
      <c r="AF26" s="2"/>
      <c r="AK26" s="60"/>
    </row>
    <row r="27" spans="1:37" ht="22.5" customHeight="1">
      <c r="A27" s="3"/>
      <c r="B27" s="17" t="s">
        <v>9</v>
      </c>
      <c r="D27" s="18" t="s">
        <v>10</v>
      </c>
      <c r="F27" s="8">
        <f>'EJEC NO IMPRIMIR'!F27/'EJEC REGULAR'!$D$1</f>
        <v>201166.437</v>
      </c>
      <c r="G27" s="8">
        <f>'EJEC NO IMPRIMIR'!G27/'EJEC REGULAR'!$D$1</f>
        <v>143862.07</v>
      </c>
      <c r="H27" s="8">
        <f>'EJEC NO IMPRIMIR'!H27/'EJEC REGULAR'!$D$1</f>
        <v>315734.365</v>
      </c>
      <c r="I27" s="8">
        <f>'EJEC NO IMPRIMIR'!I27/'EJEC REGULAR'!$D$1</f>
        <v>517340.554</v>
      </c>
      <c r="J27" s="8">
        <f>'EJEC NO IMPRIMIR'!J27/'EJEC REGULAR'!$D$1</f>
        <v>994644.971</v>
      </c>
      <c r="K27" s="8">
        <f>'EJEC NO IMPRIMIR'!K27/'EJEC REGULAR'!$D$1</f>
        <v>6188430.16</v>
      </c>
      <c r="L27" s="8">
        <f>'EJEC NO IMPRIMIR'!L27/'EJEC REGULAR'!$D$1</f>
        <v>516984.215</v>
      </c>
      <c r="M27" s="8">
        <f>'EJEC NO IMPRIMIR'!M27/'EJEC REGULAR'!$D$1</f>
        <v>287402.738</v>
      </c>
      <c r="N27" s="8">
        <f>'EJEC NO IMPRIMIR'!N27/'EJEC REGULAR'!$D$1</f>
        <v>168017.154</v>
      </c>
      <c r="O27" s="8">
        <f>'EJEC NO IMPRIMIR'!O27/'EJEC REGULAR'!$D$1</f>
        <v>770247.446</v>
      </c>
      <c r="P27" s="8">
        <f>'EJEC NO IMPRIMIR'!P27/'EJEC REGULAR'!$D$1</f>
        <v>3866958.954</v>
      </c>
      <c r="Q27" s="8">
        <f>'EJEC NO IMPRIMIR'!Q27/'EJEC REGULAR'!$D$1</f>
        <v>937215.678</v>
      </c>
      <c r="R27" s="8">
        <f>'EJEC NO IMPRIMIR'!R27/'EJEC REGULAR'!$D$1</f>
        <v>998550.69</v>
      </c>
      <c r="S27" s="8">
        <f>'EJEC NO IMPRIMIR'!S27/'EJEC REGULAR'!$D$1</f>
        <v>151295</v>
      </c>
      <c r="T27" s="8">
        <f>'EJEC NO IMPRIMIR'!T27/'EJEC REGULAR'!$D$1</f>
        <v>2607847</v>
      </c>
      <c r="U27" s="8">
        <f>SUM(F27:T27)</f>
        <v>18665697.431999996</v>
      </c>
      <c r="V27" s="2"/>
      <c r="W27" s="5">
        <f t="shared" si="4"/>
        <v>15906555.431999996</v>
      </c>
      <c r="X27" s="2"/>
      <c r="Y27" s="48">
        <f>+'EJECUTADO FET'!U17</f>
        <v>1069609.6420000002</v>
      </c>
      <c r="Z27" s="2">
        <f t="shared" si="1"/>
        <v>16976165.073999997</v>
      </c>
      <c r="AA27" s="2"/>
      <c r="AB27" s="2"/>
      <c r="AC27" s="2">
        <v>8478333006</v>
      </c>
      <c r="AD27" s="2">
        <f t="shared" si="2"/>
        <v>8478333.006</v>
      </c>
      <c r="AE27" s="2">
        <f aca="true" t="shared" si="7" ref="AE27:AE48">+Z27-AD27</f>
        <v>8497832.067999998</v>
      </c>
      <c r="AF27" s="2"/>
      <c r="AK27" s="60"/>
    </row>
    <row r="28" spans="1:37" ht="22.5" customHeight="1">
      <c r="A28" s="3"/>
      <c r="B28" s="17" t="s">
        <v>11</v>
      </c>
      <c r="D28" s="18" t="s">
        <v>52</v>
      </c>
      <c r="F28" s="8">
        <f>'EJEC NO IMPRIMIR'!F28/'EJEC REGULAR'!$D$1</f>
        <v>407639.234</v>
      </c>
      <c r="G28" s="8">
        <f>'EJEC NO IMPRIMIR'!G28/'EJEC REGULAR'!$D$1</f>
        <v>50855.549</v>
      </c>
      <c r="H28" s="8">
        <f>'EJEC NO IMPRIMIR'!H28/'EJEC REGULAR'!$D$1</f>
        <v>539197.704</v>
      </c>
      <c r="I28" s="8">
        <f>'EJEC NO IMPRIMIR'!I28/'EJEC REGULAR'!$D$1</f>
        <v>371655.099</v>
      </c>
      <c r="J28" s="8">
        <f>'EJEC NO IMPRIMIR'!J28/'EJEC REGULAR'!$D$1</f>
        <v>592104.94</v>
      </c>
      <c r="K28" s="8">
        <f>'EJEC NO IMPRIMIR'!K28/'EJEC REGULAR'!$D$1</f>
        <v>5215206.34</v>
      </c>
      <c r="L28" s="8">
        <f>'EJEC NO IMPRIMIR'!L28/'EJEC REGULAR'!$D$1</f>
        <v>99473.932</v>
      </c>
      <c r="M28" s="8">
        <f>'EJEC NO IMPRIMIR'!M28/'EJEC REGULAR'!$D$1</f>
        <v>125167.292</v>
      </c>
      <c r="N28" s="8">
        <f>'EJEC NO IMPRIMIR'!N28/'EJEC REGULAR'!$D$1</f>
        <v>184249.724</v>
      </c>
      <c r="O28" s="8">
        <f>'EJEC NO IMPRIMIR'!O28/'EJEC REGULAR'!$D$1</f>
        <v>117502.587</v>
      </c>
      <c r="P28" s="8">
        <f>'EJEC NO IMPRIMIR'!P28/'EJEC REGULAR'!$D$1</f>
        <v>1220815.696</v>
      </c>
      <c r="Q28" s="8">
        <f>'EJEC NO IMPRIMIR'!Q28/'EJEC REGULAR'!$D$1</f>
        <v>76645.725</v>
      </c>
      <c r="R28" s="8">
        <f>'EJEC NO IMPRIMIR'!R28/'EJEC REGULAR'!$D$1</f>
        <v>146690.994</v>
      </c>
      <c r="S28" s="8">
        <f>'EJEC NO IMPRIMIR'!S28/'EJEC REGULAR'!$D$1</f>
        <v>0</v>
      </c>
      <c r="T28" s="8">
        <f>'EJEC NO IMPRIMIR'!T28/'EJEC REGULAR'!$D$1</f>
        <v>0</v>
      </c>
      <c r="U28" s="8">
        <f>SUM(F28:T28)</f>
        <v>9147204.816000002</v>
      </c>
      <c r="V28" s="2"/>
      <c r="W28" s="5">
        <f t="shared" si="4"/>
        <v>9147204.816000002</v>
      </c>
      <c r="X28" s="2"/>
      <c r="Y28" s="2"/>
      <c r="Z28" s="2">
        <f t="shared" si="1"/>
        <v>9147204.816000002</v>
      </c>
      <c r="AA28" s="2"/>
      <c r="AB28" s="2"/>
      <c r="AC28" s="2">
        <v>2901888644</v>
      </c>
      <c r="AD28" s="2">
        <f t="shared" si="2"/>
        <v>2901888.644</v>
      </c>
      <c r="AE28" s="2">
        <f t="shared" si="7"/>
        <v>6245316.172000002</v>
      </c>
      <c r="AF28" s="2"/>
      <c r="AK28" s="60"/>
    </row>
    <row r="29" spans="1:37" ht="22.5" customHeight="1">
      <c r="A29" s="3"/>
      <c r="B29" s="17" t="s">
        <v>12</v>
      </c>
      <c r="D29" s="18" t="s">
        <v>14</v>
      </c>
      <c r="F29" s="8">
        <f>'EJEC NO IMPRIMIR'!F29/'EJEC REGULAR'!$D$1</f>
        <v>75129.96</v>
      </c>
      <c r="G29" s="8">
        <f>'EJEC NO IMPRIMIR'!G29/'EJEC REGULAR'!$D$1</f>
        <v>0</v>
      </c>
      <c r="H29" s="8">
        <f>'EJEC NO IMPRIMIR'!H29/'EJEC REGULAR'!$D$1</f>
        <v>0</v>
      </c>
      <c r="I29" s="8">
        <f>'EJEC NO IMPRIMIR'!I29/'EJEC REGULAR'!$D$1</f>
        <v>0</v>
      </c>
      <c r="J29" s="8">
        <f>'EJEC NO IMPRIMIR'!J29/'EJEC REGULAR'!$D$1</f>
        <v>0</v>
      </c>
      <c r="K29" s="8">
        <f>'EJEC NO IMPRIMIR'!K29/'EJEC REGULAR'!$D$1</f>
        <v>1472746.482</v>
      </c>
      <c r="L29" s="8">
        <f>'EJEC NO IMPRIMIR'!L29/'EJEC REGULAR'!$D$1</f>
        <v>0</v>
      </c>
      <c r="M29" s="8">
        <f>'EJEC NO IMPRIMIR'!M29/'EJEC REGULAR'!$D$1</f>
        <v>0</v>
      </c>
      <c r="N29" s="8">
        <f>'EJEC NO IMPRIMIR'!N29/'EJEC REGULAR'!$D$1</f>
        <v>0</v>
      </c>
      <c r="O29" s="8">
        <f>'EJEC NO IMPRIMIR'!O29/'EJEC REGULAR'!$D$1</f>
        <v>0</v>
      </c>
      <c r="P29" s="8">
        <f>'EJEC NO IMPRIMIR'!P29/'EJEC REGULAR'!$D$1</f>
        <v>0</v>
      </c>
      <c r="Q29" s="8">
        <f>'EJEC NO IMPRIMIR'!Q29/'EJEC REGULAR'!$D$1</f>
        <v>488568.419</v>
      </c>
      <c r="R29" s="8">
        <f>'EJEC NO IMPRIMIR'!R29/'EJEC REGULAR'!$D$1</f>
        <v>144558</v>
      </c>
      <c r="S29" s="8">
        <f>'EJEC NO IMPRIMIR'!S29/'EJEC REGULAR'!$D$1</f>
        <v>0</v>
      </c>
      <c r="T29" s="8">
        <f>'EJEC NO IMPRIMIR'!T29/'EJEC REGULAR'!$D$1</f>
        <v>0</v>
      </c>
      <c r="U29" s="8">
        <f>SUM(F29:T29)</f>
        <v>2181002.861</v>
      </c>
      <c r="V29" s="2"/>
      <c r="W29" s="5">
        <f t="shared" si="4"/>
        <v>2181002.861</v>
      </c>
      <c r="X29" s="2"/>
      <c r="Y29" s="2"/>
      <c r="Z29" s="2">
        <f t="shared" si="1"/>
        <v>2181002.861</v>
      </c>
      <c r="AA29" s="2"/>
      <c r="AB29" s="2"/>
      <c r="AC29" s="2">
        <v>536526757</v>
      </c>
      <c r="AD29" s="2">
        <f t="shared" si="2"/>
        <v>536526.757</v>
      </c>
      <c r="AE29" s="2">
        <f t="shared" si="7"/>
        <v>1644476.104</v>
      </c>
      <c r="AF29" s="2"/>
      <c r="AK29" s="60"/>
    </row>
    <row r="30" spans="1:37" ht="22.5" customHeight="1">
      <c r="A30" s="3"/>
      <c r="B30" s="17" t="s">
        <v>13</v>
      </c>
      <c r="D30" s="18" t="s">
        <v>30</v>
      </c>
      <c r="F30" s="8">
        <f>'EJEC NO IMPRIMIR'!F30/'EJEC REGULAR'!$D$1</f>
        <v>0</v>
      </c>
      <c r="G30" s="8">
        <f>'EJEC NO IMPRIMIR'!G30/'EJEC REGULAR'!$D$1</f>
        <v>0</v>
      </c>
      <c r="H30" s="8">
        <f>'EJEC NO IMPRIMIR'!H30/'EJEC REGULAR'!$D$1</f>
        <v>0</v>
      </c>
      <c r="I30" s="8">
        <f>'EJEC NO IMPRIMIR'!I30/'EJEC REGULAR'!$D$1</f>
        <v>0</v>
      </c>
      <c r="J30" s="8">
        <f>'EJEC NO IMPRIMIR'!J30/'EJEC REGULAR'!$D$1</f>
        <v>0</v>
      </c>
      <c r="K30" s="8">
        <f>'EJEC NO IMPRIMIR'!K30/'EJEC REGULAR'!$D$1</f>
        <v>0</v>
      </c>
      <c r="L30" s="8">
        <f>'EJEC NO IMPRIMIR'!L30/'EJEC REGULAR'!$D$1</f>
        <v>0</v>
      </c>
      <c r="M30" s="8">
        <f>'EJEC NO IMPRIMIR'!M30/'EJEC REGULAR'!$D$1</f>
        <v>0</v>
      </c>
      <c r="N30" s="8">
        <f>'EJEC NO IMPRIMIR'!N30/'EJEC REGULAR'!$D$1</f>
        <v>0</v>
      </c>
      <c r="O30" s="8">
        <f>'EJEC NO IMPRIMIR'!O30/'EJEC REGULAR'!$D$1</f>
        <v>0</v>
      </c>
      <c r="P30" s="8">
        <f>'EJEC NO IMPRIMIR'!P30/'EJEC REGULAR'!$D$1</f>
        <v>0</v>
      </c>
      <c r="Q30" s="8">
        <f>'EJEC NO IMPRIMIR'!Q30/'EJEC REGULAR'!$D$1</f>
        <v>0</v>
      </c>
      <c r="R30" s="8">
        <f>'EJEC NO IMPRIMIR'!R30/'EJEC REGULAR'!$D$1</f>
        <v>0</v>
      </c>
      <c r="S30" s="8">
        <f>'EJEC NO IMPRIMIR'!S30/'EJEC REGULAR'!$D$1</f>
        <v>48978</v>
      </c>
      <c r="T30" s="8">
        <f>'EJEC NO IMPRIMIR'!T30/'EJEC REGULAR'!$D$1</f>
        <v>65787</v>
      </c>
      <c r="U30" s="8">
        <f>SUM(F30:T30)</f>
        <v>114765</v>
      </c>
      <c r="V30" s="2"/>
      <c r="W30" s="5">
        <f t="shared" si="4"/>
        <v>0</v>
      </c>
      <c r="X30" s="2"/>
      <c r="Y30" s="2"/>
      <c r="Z30" s="2">
        <f t="shared" si="1"/>
        <v>0</v>
      </c>
      <c r="AA30" s="2"/>
      <c r="AB30" s="2"/>
      <c r="AD30" s="2">
        <f t="shared" si="2"/>
        <v>0</v>
      </c>
      <c r="AE30" s="2">
        <f t="shared" si="7"/>
        <v>0</v>
      </c>
      <c r="AF30" s="2"/>
      <c r="AK30" s="60"/>
    </row>
    <row r="31" spans="1:37" ht="22.5" customHeight="1">
      <c r="A31" s="3"/>
      <c r="B31" s="17" t="s">
        <v>75</v>
      </c>
      <c r="D31" s="18" t="s">
        <v>67</v>
      </c>
      <c r="F31" s="8">
        <f>'EJEC NO IMPRIMIR'!F31/'EJEC REGULAR'!$D$1</f>
        <v>51265.866</v>
      </c>
      <c r="G31" s="8">
        <f>'EJEC NO IMPRIMIR'!G31/'EJEC REGULAR'!$D$1</f>
        <v>0</v>
      </c>
      <c r="H31" s="8">
        <f>'EJEC NO IMPRIMIR'!H31/'EJEC REGULAR'!$D$1</f>
        <v>0</v>
      </c>
      <c r="I31" s="8">
        <f>'EJEC NO IMPRIMIR'!I31/'EJEC REGULAR'!$D$1</f>
        <v>0</v>
      </c>
      <c r="J31" s="8">
        <f>'EJEC NO IMPRIMIR'!J31/'EJEC REGULAR'!$D$1</f>
        <v>264821.306</v>
      </c>
      <c r="K31" s="8">
        <f>'EJEC NO IMPRIMIR'!K31/'EJEC REGULAR'!$D$1</f>
        <v>538506.742</v>
      </c>
      <c r="L31" s="8">
        <f>'EJEC NO IMPRIMIR'!L31/'EJEC REGULAR'!$D$1</f>
        <v>0</v>
      </c>
      <c r="M31" s="8">
        <f>'EJEC NO IMPRIMIR'!M31/'EJEC REGULAR'!$D$1</f>
        <v>40855.632</v>
      </c>
      <c r="N31" s="8">
        <f>'EJEC NO IMPRIMIR'!N31/'EJEC REGULAR'!$D$1</f>
        <v>0</v>
      </c>
      <c r="O31" s="8">
        <f>'EJEC NO IMPRIMIR'!O31/'EJEC REGULAR'!$D$1</f>
        <v>0</v>
      </c>
      <c r="P31" s="8">
        <f>'EJEC NO IMPRIMIR'!P31/'EJEC REGULAR'!$D$1</f>
        <v>0</v>
      </c>
      <c r="Q31" s="8">
        <f>'EJEC NO IMPRIMIR'!Q31/'EJEC REGULAR'!$D$1</f>
        <v>375377.827</v>
      </c>
      <c r="R31" s="8">
        <f>'EJEC NO IMPRIMIR'!R31/'EJEC REGULAR'!$D$1</f>
        <v>0</v>
      </c>
      <c r="S31" s="8">
        <f>'EJEC NO IMPRIMIR'!S31/'EJEC REGULAR'!$D$1</f>
        <v>0</v>
      </c>
      <c r="T31" s="8">
        <f>'EJEC NO IMPRIMIR'!T31/'EJEC REGULAR'!$D$1</f>
        <v>0</v>
      </c>
      <c r="U31" s="8">
        <f>SUM(F31:T31)</f>
        <v>1270827.373</v>
      </c>
      <c r="V31" s="2"/>
      <c r="W31" s="5">
        <f t="shared" si="4"/>
        <v>1270827.373</v>
      </c>
      <c r="X31" s="2"/>
      <c r="Y31" s="48">
        <f>+'EJECUTADO FET'!U18</f>
        <v>24675</v>
      </c>
      <c r="Z31" s="2">
        <f t="shared" si="1"/>
        <v>1295502.373</v>
      </c>
      <c r="AA31" s="2"/>
      <c r="AB31" s="2"/>
      <c r="AC31" s="2">
        <v>1766087846</v>
      </c>
      <c r="AD31" s="2">
        <f t="shared" si="2"/>
        <v>1766087.846</v>
      </c>
      <c r="AE31" s="2">
        <f t="shared" si="7"/>
        <v>-470585.473</v>
      </c>
      <c r="AF31" s="2"/>
      <c r="AK31" s="60"/>
    </row>
    <row r="32" spans="1:37" ht="22.5" customHeight="1">
      <c r="A32" s="3"/>
      <c r="B32" s="17" t="s">
        <v>76</v>
      </c>
      <c r="D32" s="21" t="s">
        <v>68</v>
      </c>
      <c r="F32" s="10">
        <f>'EJEC NO IMPRIMIR'!F32/'EJEC REGULAR'!$D$1</f>
        <v>49144.195</v>
      </c>
      <c r="G32" s="10">
        <f>'EJEC NO IMPRIMIR'!G32/'EJEC REGULAR'!$D$1</f>
        <v>62000.731</v>
      </c>
      <c r="H32" s="10">
        <f>'EJEC NO IMPRIMIR'!H32/'EJEC REGULAR'!$D$1</f>
        <v>195517.625</v>
      </c>
      <c r="I32" s="10">
        <f>'EJEC NO IMPRIMIR'!I32/'EJEC REGULAR'!$D$1</f>
        <v>319595.817</v>
      </c>
      <c r="J32" s="10">
        <f>'EJEC NO IMPRIMIR'!J32/'EJEC REGULAR'!$D$1</f>
        <v>907010.102</v>
      </c>
      <c r="K32" s="10">
        <f>'EJEC NO IMPRIMIR'!K32/'EJEC REGULAR'!$D$1</f>
        <v>306660.044</v>
      </c>
      <c r="L32" s="10">
        <f>'EJEC NO IMPRIMIR'!L32/'EJEC REGULAR'!$D$1</f>
        <v>447233.415</v>
      </c>
      <c r="M32" s="10">
        <f>'EJEC NO IMPRIMIR'!M32/'EJEC REGULAR'!$D$1</f>
        <v>95932.612</v>
      </c>
      <c r="N32" s="10">
        <f>'EJEC NO IMPRIMIR'!N32/'EJEC REGULAR'!$D$1</f>
        <v>67073.39</v>
      </c>
      <c r="O32" s="10">
        <f>'EJEC NO IMPRIMIR'!O32/'EJEC REGULAR'!$D$1</f>
        <v>571169.36</v>
      </c>
      <c r="P32" s="10">
        <f>'EJEC NO IMPRIMIR'!P32/'EJEC REGULAR'!$D$1</f>
        <v>951946.858</v>
      </c>
      <c r="Q32" s="10">
        <f>'EJEC NO IMPRIMIR'!Q32/'EJEC REGULAR'!$D$1</f>
        <v>158663.017</v>
      </c>
      <c r="R32" s="10">
        <f>'EJEC NO IMPRIMIR'!R32/'EJEC REGULAR'!$D$1</f>
        <v>323426.186</v>
      </c>
      <c r="S32" s="10">
        <f>'EJEC NO IMPRIMIR'!S32/'EJEC REGULAR'!$D$1</f>
        <v>92759</v>
      </c>
      <c r="T32" s="10">
        <f>'EJEC NO IMPRIMIR'!T32/'EJEC REGULAR'!$D$1</f>
        <v>211834</v>
      </c>
      <c r="U32" s="8">
        <f>SUM(U33:U40)</f>
        <v>4759966.352</v>
      </c>
      <c r="V32" s="2"/>
      <c r="W32" s="5">
        <f t="shared" si="4"/>
        <v>4455373.352</v>
      </c>
      <c r="X32" s="2"/>
      <c r="Y32" s="5">
        <f>SUM(Y33:Y41)</f>
        <v>4796293.399</v>
      </c>
      <c r="Z32" s="2">
        <f t="shared" si="1"/>
        <v>9251666.751</v>
      </c>
      <c r="AA32" s="2"/>
      <c r="AB32" s="2"/>
      <c r="AC32" s="2">
        <v>2967276760</v>
      </c>
      <c r="AD32" s="2">
        <f t="shared" si="2"/>
        <v>2967276.76</v>
      </c>
      <c r="AE32" s="2">
        <f t="shared" si="7"/>
        <v>6284389.991</v>
      </c>
      <c r="AF32" s="2"/>
      <c r="AK32" s="60"/>
    </row>
    <row r="33" spans="1:37" ht="22.5" customHeight="1">
      <c r="A33" s="3"/>
      <c r="B33" s="29" t="s">
        <v>20</v>
      </c>
      <c r="C33" s="27"/>
      <c r="D33" s="30" t="s">
        <v>38</v>
      </c>
      <c r="F33" s="9">
        <f>'EJEC NO IMPRIMIR'!F33/'EJEC REGULAR'!$D$1</f>
        <v>0</v>
      </c>
      <c r="G33" s="9">
        <f>'EJEC NO IMPRIMIR'!G33/'EJEC REGULAR'!$D$1</f>
        <v>0</v>
      </c>
      <c r="H33" s="9">
        <f>'EJEC NO IMPRIMIR'!H33/'EJEC REGULAR'!$D$1</f>
        <v>0</v>
      </c>
      <c r="I33" s="9">
        <f>'EJEC NO IMPRIMIR'!I33/'EJEC REGULAR'!$D$1</f>
        <v>0</v>
      </c>
      <c r="J33" s="9">
        <f>'EJEC NO IMPRIMIR'!J33/'EJEC REGULAR'!$D$1</f>
        <v>0</v>
      </c>
      <c r="K33" s="9">
        <f>'EJEC NO IMPRIMIR'!K33/'EJEC REGULAR'!$D$1</f>
        <v>0</v>
      </c>
      <c r="L33" s="9">
        <f>'EJEC NO IMPRIMIR'!L33/'EJEC REGULAR'!$D$1</f>
        <v>0</v>
      </c>
      <c r="M33" s="9">
        <f>'EJEC NO IMPRIMIR'!M33/'EJEC REGULAR'!$D$1</f>
        <v>0</v>
      </c>
      <c r="N33" s="9">
        <f>'EJEC NO IMPRIMIR'!N33/'EJEC REGULAR'!$D$1</f>
        <v>0</v>
      </c>
      <c r="O33" s="9">
        <f>'EJEC NO IMPRIMIR'!O33/'EJEC REGULAR'!$D$1</f>
        <v>0</v>
      </c>
      <c r="P33" s="9">
        <f>'EJEC NO IMPRIMIR'!P33/'EJEC REGULAR'!$D$1</f>
        <v>0</v>
      </c>
      <c r="Q33" s="9">
        <f>'EJEC NO IMPRIMIR'!Q33/'EJEC REGULAR'!$D$1</f>
        <v>0</v>
      </c>
      <c r="R33" s="9">
        <f>'EJEC NO IMPRIMIR'!R33/'EJEC REGULAR'!$D$1</f>
        <v>0</v>
      </c>
      <c r="S33" s="9">
        <f>'EJEC NO IMPRIMIR'!S33/'EJEC REGULAR'!$D$1</f>
        <v>0</v>
      </c>
      <c r="T33" s="9">
        <f>'EJEC NO IMPRIMIR'!T33/'EJEC REGULAR'!$D$1</f>
        <v>0</v>
      </c>
      <c r="U33" s="9">
        <f aca="true" t="shared" si="8" ref="U33:U41">SUM(F33:T33)</f>
        <v>0</v>
      </c>
      <c r="V33" s="2"/>
      <c r="W33" s="5">
        <f t="shared" si="4"/>
        <v>0</v>
      </c>
      <c r="X33" s="2"/>
      <c r="Y33" s="2"/>
      <c r="Z33" s="2">
        <f t="shared" si="1"/>
        <v>0</v>
      </c>
      <c r="AA33" s="2"/>
      <c r="AB33" s="2"/>
      <c r="AD33" s="2">
        <f t="shared" si="2"/>
        <v>0</v>
      </c>
      <c r="AE33" s="2">
        <f t="shared" si="7"/>
        <v>0</v>
      </c>
      <c r="AF33" s="2"/>
      <c r="AK33" s="60"/>
    </row>
    <row r="34" spans="1:37" ht="22.5" customHeight="1">
      <c r="A34" s="3"/>
      <c r="B34" s="19" t="s">
        <v>39</v>
      </c>
      <c r="D34" s="18" t="s">
        <v>98</v>
      </c>
      <c r="F34" s="8">
        <f>'EJEC NO IMPRIMIR'!F34/'EJEC REGULAR'!$D$1</f>
        <v>0</v>
      </c>
      <c r="G34" s="8">
        <f>'EJEC NO IMPRIMIR'!G34/'EJEC REGULAR'!$D$1</f>
        <v>0</v>
      </c>
      <c r="H34" s="8">
        <f>'EJEC NO IMPRIMIR'!H34/'EJEC REGULAR'!$D$1</f>
        <v>0</v>
      </c>
      <c r="I34" s="8">
        <f>'EJEC NO IMPRIMIR'!I34/'EJEC REGULAR'!$D$1</f>
        <v>0</v>
      </c>
      <c r="J34" s="8">
        <f>'EJEC NO IMPRIMIR'!J34/'EJEC REGULAR'!$D$1</f>
        <v>0</v>
      </c>
      <c r="K34" s="8">
        <f>'EJEC NO IMPRIMIR'!K34/'EJEC REGULAR'!$D$1</f>
        <v>30000</v>
      </c>
      <c r="L34" s="8">
        <f>'EJEC NO IMPRIMIR'!L34/'EJEC REGULAR'!$D$1</f>
        <v>0</v>
      </c>
      <c r="M34" s="8">
        <f>'EJEC NO IMPRIMIR'!M34/'EJEC REGULAR'!$D$1</f>
        <v>0</v>
      </c>
      <c r="N34" s="8">
        <f>'EJEC NO IMPRIMIR'!N34/'EJEC REGULAR'!$D$1</f>
        <v>0</v>
      </c>
      <c r="O34" s="8">
        <f>'EJEC NO IMPRIMIR'!O34/'EJEC REGULAR'!$D$1</f>
        <v>0</v>
      </c>
      <c r="P34" s="8">
        <f>'EJEC NO IMPRIMIR'!P34/'EJEC REGULAR'!$D$1</f>
        <v>0</v>
      </c>
      <c r="Q34" s="8">
        <f>'EJEC NO IMPRIMIR'!Q34/'EJEC REGULAR'!$D$1</f>
        <v>0</v>
      </c>
      <c r="R34" s="8">
        <f>'EJEC NO IMPRIMIR'!R34/'EJEC REGULAR'!$D$1</f>
        <v>0</v>
      </c>
      <c r="S34" s="8">
        <f>'EJEC NO IMPRIMIR'!S34/'EJEC REGULAR'!$D$1</f>
        <v>0</v>
      </c>
      <c r="T34" s="8">
        <f>'EJEC NO IMPRIMIR'!T34/'EJEC REGULAR'!$D$1</f>
        <v>0</v>
      </c>
      <c r="U34" s="8">
        <f t="shared" si="8"/>
        <v>30000</v>
      </c>
      <c r="V34" s="2"/>
      <c r="W34" s="5">
        <f t="shared" si="4"/>
        <v>30000</v>
      </c>
      <c r="X34" s="2"/>
      <c r="Y34" s="48">
        <f>+'EJECUTADO FET'!U21</f>
        <v>0</v>
      </c>
      <c r="Z34" s="2">
        <f t="shared" si="1"/>
        <v>30000</v>
      </c>
      <c r="AA34" s="2"/>
      <c r="AB34" s="2"/>
      <c r="AD34" s="2">
        <f t="shared" si="2"/>
        <v>0</v>
      </c>
      <c r="AE34" s="2">
        <f t="shared" si="7"/>
        <v>30000</v>
      </c>
      <c r="AF34" s="2"/>
      <c r="AK34" s="60"/>
    </row>
    <row r="35" spans="1:37" ht="22.5" customHeight="1">
      <c r="A35" s="3"/>
      <c r="B35" s="19" t="s">
        <v>31</v>
      </c>
      <c r="D35" s="18" t="s">
        <v>33</v>
      </c>
      <c r="F35" s="8">
        <f>'EJEC NO IMPRIMIR'!F35/'EJEC REGULAR'!$D$1</f>
        <v>0</v>
      </c>
      <c r="G35" s="8">
        <f>'EJEC NO IMPRIMIR'!G35/'EJEC REGULAR'!$D$1</f>
        <v>0</v>
      </c>
      <c r="H35" s="8">
        <f>'EJEC NO IMPRIMIR'!H35/'EJEC REGULAR'!$D$1</f>
        <v>0</v>
      </c>
      <c r="I35" s="8">
        <f>'EJEC NO IMPRIMIR'!I35/'EJEC REGULAR'!$D$1</f>
        <v>242075.988</v>
      </c>
      <c r="J35" s="8">
        <f>'EJEC NO IMPRIMIR'!J35/'EJEC REGULAR'!$D$1</f>
        <v>619800</v>
      </c>
      <c r="K35" s="8">
        <f>'EJEC NO IMPRIMIR'!K35/'EJEC REGULAR'!$D$1</f>
        <v>0</v>
      </c>
      <c r="L35" s="8">
        <f>'EJEC NO IMPRIMIR'!L35/'EJEC REGULAR'!$D$1</f>
        <v>174580.06</v>
      </c>
      <c r="M35" s="8">
        <f>'EJEC NO IMPRIMIR'!M35/'EJEC REGULAR'!$D$1</f>
        <v>53740.8</v>
      </c>
      <c r="N35" s="8">
        <f>'EJEC NO IMPRIMIR'!N35/'EJEC REGULAR'!$D$1</f>
        <v>0</v>
      </c>
      <c r="O35" s="8">
        <f>'EJEC NO IMPRIMIR'!O35/'EJEC REGULAR'!$D$1</f>
        <v>183600</v>
      </c>
      <c r="P35" s="8">
        <f>'EJEC NO IMPRIMIR'!P35/'EJEC REGULAR'!$D$1</f>
        <v>48800</v>
      </c>
      <c r="Q35" s="8">
        <f>'EJEC NO IMPRIMIR'!Q35/'EJEC REGULAR'!$D$1</f>
        <v>61347.783</v>
      </c>
      <c r="R35" s="8">
        <f>'EJEC NO IMPRIMIR'!R35/'EJEC REGULAR'!$D$1</f>
        <v>74256</v>
      </c>
      <c r="S35" s="8">
        <f>'EJEC NO IMPRIMIR'!S35/'EJEC REGULAR'!$D$1</f>
        <v>56902</v>
      </c>
      <c r="T35" s="8">
        <f>'EJEC NO IMPRIMIR'!T35/'EJEC REGULAR'!$D$1</f>
        <v>136345</v>
      </c>
      <c r="U35" s="8">
        <f t="shared" si="8"/>
        <v>1651447.631</v>
      </c>
      <c r="V35" s="2"/>
      <c r="W35" s="5">
        <f t="shared" si="4"/>
        <v>1458200.631</v>
      </c>
      <c r="X35" s="2"/>
      <c r="Y35" s="48">
        <f>+'EJECUTADO FET'!U22</f>
        <v>2304686.285</v>
      </c>
      <c r="Z35" s="2">
        <f t="shared" si="1"/>
        <v>3762886.916</v>
      </c>
      <c r="AA35" s="2"/>
      <c r="AB35" s="2"/>
      <c r="AD35" s="2">
        <f t="shared" si="2"/>
        <v>0</v>
      </c>
      <c r="AE35" s="2"/>
      <c r="AF35" s="2"/>
      <c r="AK35" s="60"/>
    </row>
    <row r="36" spans="1:37" ht="22.5" customHeight="1">
      <c r="A36" s="3"/>
      <c r="B36" s="19" t="s">
        <v>32</v>
      </c>
      <c r="D36" s="18" t="s">
        <v>34</v>
      </c>
      <c r="F36" s="8">
        <f>'EJEC NO IMPRIMIR'!F36/'EJEC REGULAR'!$D$1</f>
        <v>0</v>
      </c>
      <c r="G36" s="8">
        <f>'EJEC NO IMPRIMIR'!G36/'EJEC REGULAR'!$D$1</f>
        <v>1848.701</v>
      </c>
      <c r="H36" s="8">
        <f>'EJEC NO IMPRIMIR'!H36/'EJEC REGULAR'!$D$1</f>
        <v>9306.703</v>
      </c>
      <c r="I36" s="8">
        <f>'EJEC NO IMPRIMIR'!I36/'EJEC REGULAR'!$D$1</f>
        <v>7496.976</v>
      </c>
      <c r="J36" s="8">
        <f>'EJEC NO IMPRIMIR'!J36/'EJEC REGULAR'!$D$1</f>
        <v>31494.694</v>
      </c>
      <c r="K36" s="8">
        <f>'EJEC NO IMPRIMIR'!K36/'EJEC REGULAR'!$D$1</f>
        <v>33622.762</v>
      </c>
      <c r="L36" s="8">
        <f>'EJEC NO IMPRIMIR'!L36/'EJEC REGULAR'!$D$1</f>
        <v>16686.905</v>
      </c>
      <c r="M36" s="8">
        <f>'EJEC NO IMPRIMIR'!M36/'EJEC REGULAR'!$D$1</f>
        <v>9813.754</v>
      </c>
      <c r="N36" s="8">
        <f>'EJEC NO IMPRIMIR'!N36/'EJEC REGULAR'!$D$1</f>
        <v>2742.883</v>
      </c>
      <c r="O36" s="8">
        <f>'EJEC NO IMPRIMIR'!O36/'EJEC REGULAR'!$D$1</f>
        <v>30648.053</v>
      </c>
      <c r="P36" s="8">
        <f>'EJEC NO IMPRIMIR'!P36/'EJEC REGULAR'!$D$1</f>
        <v>35031.986</v>
      </c>
      <c r="Q36" s="8">
        <f>'EJEC NO IMPRIMIR'!Q36/'EJEC REGULAR'!$D$1</f>
        <v>3965.794</v>
      </c>
      <c r="R36" s="8">
        <f>'EJEC NO IMPRIMIR'!R36/'EJEC REGULAR'!$D$1</f>
        <v>0</v>
      </c>
      <c r="S36" s="8">
        <f>'EJEC NO IMPRIMIR'!S36/'EJEC REGULAR'!$D$1</f>
        <v>0</v>
      </c>
      <c r="T36" s="8">
        <f>'EJEC NO IMPRIMIR'!T36/'EJEC REGULAR'!$D$1</f>
        <v>2528</v>
      </c>
      <c r="U36" s="8">
        <f t="shared" si="8"/>
        <v>185187.21099999998</v>
      </c>
      <c r="V36" s="2"/>
      <c r="W36" s="5">
        <f t="shared" si="4"/>
        <v>182659.21099999998</v>
      </c>
      <c r="X36" s="2"/>
      <c r="Y36" s="48">
        <f>+'EJECUTADO FET'!U23</f>
        <v>5297.405</v>
      </c>
      <c r="Z36" s="2">
        <f t="shared" si="1"/>
        <v>187956.61599999998</v>
      </c>
      <c r="AA36" s="2"/>
      <c r="AB36" s="2"/>
      <c r="AD36" s="2">
        <f t="shared" si="2"/>
        <v>0</v>
      </c>
      <c r="AE36" s="2"/>
      <c r="AF36" s="2"/>
      <c r="AK36" s="60"/>
    </row>
    <row r="37" spans="1:37" ht="22.5" customHeight="1">
      <c r="A37" s="3"/>
      <c r="B37" s="19" t="s">
        <v>37</v>
      </c>
      <c r="D37" s="18" t="s">
        <v>47</v>
      </c>
      <c r="F37" s="8">
        <f>'EJEC NO IMPRIMIR'!F37/'EJEC REGULAR'!$D$1</f>
        <v>1985.74</v>
      </c>
      <c r="G37" s="8">
        <f>'EJEC NO IMPRIMIR'!G37/'EJEC REGULAR'!$D$1</f>
        <v>27295.587</v>
      </c>
      <c r="H37" s="8">
        <f>'EJEC NO IMPRIMIR'!H37/'EJEC REGULAR'!$D$1</f>
        <v>12845.6</v>
      </c>
      <c r="I37" s="8">
        <f>'EJEC NO IMPRIMIR'!I37/'EJEC REGULAR'!$D$1</f>
        <v>8694.007</v>
      </c>
      <c r="J37" s="8">
        <f>'EJEC NO IMPRIMIR'!J37/'EJEC REGULAR'!$D$1</f>
        <v>80887.191</v>
      </c>
      <c r="K37" s="8">
        <f>'EJEC NO IMPRIMIR'!K37/'EJEC REGULAR'!$D$1</f>
        <v>115588.746</v>
      </c>
      <c r="L37" s="8">
        <f>'EJEC NO IMPRIMIR'!L37/'EJEC REGULAR'!$D$1</f>
        <v>129112.947</v>
      </c>
      <c r="M37" s="8">
        <f>'EJEC NO IMPRIMIR'!M37/'EJEC REGULAR'!$D$1</f>
        <v>2774.851</v>
      </c>
      <c r="N37" s="8">
        <f>'EJEC NO IMPRIMIR'!N37/'EJEC REGULAR'!$D$1</f>
        <v>1643.581</v>
      </c>
      <c r="O37" s="8">
        <f>'EJEC NO IMPRIMIR'!O37/'EJEC REGULAR'!$D$1</f>
        <v>54660.084</v>
      </c>
      <c r="P37" s="8">
        <f>'EJEC NO IMPRIMIR'!P37/'EJEC REGULAR'!$D$1</f>
        <v>140717.05</v>
      </c>
      <c r="Q37" s="8">
        <f>'EJEC NO IMPRIMIR'!Q37/'EJEC REGULAR'!$D$1</f>
        <v>7403.63</v>
      </c>
      <c r="R37" s="8">
        <f>'EJEC NO IMPRIMIR'!R37/'EJEC REGULAR'!$D$1</f>
        <v>72228.992</v>
      </c>
      <c r="S37" s="8">
        <f>'EJEC NO IMPRIMIR'!S37/'EJEC REGULAR'!$D$1</f>
        <v>12912</v>
      </c>
      <c r="T37" s="8">
        <f>'EJEC NO IMPRIMIR'!T37/'EJEC REGULAR'!$D$1</f>
        <v>40097</v>
      </c>
      <c r="U37" s="8">
        <f t="shared" si="8"/>
        <v>708847.006</v>
      </c>
      <c r="V37" s="2"/>
      <c r="W37" s="5">
        <f t="shared" si="4"/>
        <v>655838.006</v>
      </c>
      <c r="X37" s="2"/>
      <c r="Y37" s="48">
        <f>+'EJECUTADO FET'!U24</f>
        <v>2432437.0120000006</v>
      </c>
      <c r="Z37" s="2">
        <f t="shared" si="1"/>
        <v>3088275.0180000006</v>
      </c>
      <c r="AA37" s="2"/>
      <c r="AB37" s="2"/>
      <c r="AD37" s="2">
        <f t="shared" si="2"/>
        <v>0</v>
      </c>
      <c r="AE37" s="2"/>
      <c r="AF37" s="2"/>
      <c r="AK37" s="60"/>
    </row>
    <row r="38" spans="1:37" ht="22.5" customHeight="1">
      <c r="A38" s="3"/>
      <c r="B38" s="19" t="s">
        <v>21</v>
      </c>
      <c r="D38" s="18" t="s">
        <v>36</v>
      </c>
      <c r="F38" s="8">
        <f>'EJEC NO IMPRIMIR'!F38/'EJEC REGULAR'!$D$1</f>
        <v>16695.745</v>
      </c>
      <c r="G38" s="8">
        <f>'EJEC NO IMPRIMIR'!G38/'EJEC REGULAR'!$D$1</f>
        <v>32814.793</v>
      </c>
      <c r="H38" s="8">
        <f>'EJEC NO IMPRIMIR'!H38/'EJEC REGULAR'!$D$1</f>
        <v>77649.834</v>
      </c>
      <c r="I38" s="8">
        <f>'EJEC NO IMPRIMIR'!I38/'EJEC REGULAR'!$D$1</f>
        <v>17433.752</v>
      </c>
      <c r="J38" s="8">
        <f>'EJEC NO IMPRIMIR'!J38/'EJEC REGULAR'!$D$1</f>
        <v>111806.666</v>
      </c>
      <c r="K38" s="8">
        <f>'EJEC NO IMPRIMIR'!K38/'EJEC REGULAR'!$D$1</f>
        <v>66112.759</v>
      </c>
      <c r="L38" s="8">
        <f>'EJEC NO IMPRIMIR'!L38/'EJEC REGULAR'!$D$1</f>
        <v>67980.833</v>
      </c>
      <c r="M38" s="8">
        <f>'EJEC NO IMPRIMIR'!M38/'EJEC REGULAR'!$D$1</f>
        <v>29560.207</v>
      </c>
      <c r="N38" s="8">
        <f>'EJEC NO IMPRIMIR'!N38/'EJEC REGULAR'!$D$1</f>
        <v>40163.957</v>
      </c>
      <c r="O38" s="8">
        <f>'EJEC NO IMPRIMIR'!O38/'EJEC REGULAR'!$D$1</f>
        <v>191848.702</v>
      </c>
      <c r="P38" s="8">
        <f>'EJEC NO IMPRIMIR'!P38/'EJEC REGULAR'!$D$1</f>
        <v>191942.746</v>
      </c>
      <c r="Q38" s="8">
        <f>'EJEC NO IMPRIMIR'!Q38/'EJEC REGULAR'!$D$1</f>
        <v>74981.613</v>
      </c>
      <c r="R38" s="8">
        <f>'EJEC NO IMPRIMIR'!R38/'EJEC REGULAR'!$D$1</f>
        <v>43669.445</v>
      </c>
      <c r="S38" s="8">
        <f>'EJEC NO IMPRIMIR'!S38/'EJEC REGULAR'!$D$1</f>
        <v>17457</v>
      </c>
      <c r="T38" s="8">
        <f>'EJEC NO IMPRIMIR'!T38/'EJEC REGULAR'!$D$1</f>
        <v>29768</v>
      </c>
      <c r="U38" s="8">
        <f t="shared" si="8"/>
        <v>1009886.0519999999</v>
      </c>
      <c r="V38" s="2"/>
      <c r="W38" s="5">
        <f t="shared" si="4"/>
        <v>962661.0519999999</v>
      </c>
      <c r="X38" s="2"/>
      <c r="Y38" s="48">
        <f>+'EJECUTADO FET'!U25</f>
        <v>11800.323999999999</v>
      </c>
      <c r="Z38" s="2">
        <f t="shared" si="1"/>
        <v>974461.3759999999</v>
      </c>
      <c r="AA38" s="2"/>
      <c r="AB38" s="2"/>
      <c r="AD38" s="2">
        <f t="shared" si="2"/>
        <v>0</v>
      </c>
      <c r="AE38" s="2"/>
      <c r="AF38" s="2"/>
      <c r="AK38" s="60"/>
    </row>
    <row r="39" spans="1:37" ht="22.5" customHeight="1">
      <c r="A39" s="3"/>
      <c r="B39" s="19" t="s">
        <v>23</v>
      </c>
      <c r="D39" s="18" t="s">
        <v>35</v>
      </c>
      <c r="F39" s="8">
        <f>'EJEC NO IMPRIMIR'!F39/'EJEC REGULAR'!$D$1</f>
        <v>30462.71</v>
      </c>
      <c r="G39" s="8">
        <f>'EJEC NO IMPRIMIR'!G39/'EJEC REGULAR'!$D$1</f>
        <v>41.65</v>
      </c>
      <c r="H39" s="8">
        <f>'EJEC NO IMPRIMIR'!H39/'EJEC REGULAR'!$D$1</f>
        <v>95715.488</v>
      </c>
      <c r="I39" s="8">
        <f>'EJEC NO IMPRIMIR'!I39/'EJEC REGULAR'!$D$1</f>
        <v>43895.094</v>
      </c>
      <c r="J39" s="8">
        <f>'EJEC NO IMPRIMIR'!J39/'EJEC REGULAR'!$D$1</f>
        <v>63021.551</v>
      </c>
      <c r="K39" s="8">
        <f>'EJEC NO IMPRIMIR'!K39/'EJEC REGULAR'!$D$1</f>
        <v>61335.777</v>
      </c>
      <c r="L39" s="8">
        <f>'EJEC NO IMPRIMIR'!L39/'EJEC REGULAR'!$D$1</f>
        <v>58872.67</v>
      </c>
      <c r="M39" s="8">
        <f>'EJEC NO IMPRIMIR'!M39/'EJEC REGULAR'!$D$1</f>
        <v>43</v>
      </c>
      <c r="N39" s="8">
        <f>'EJEC NO IMPRIMIR'!N39/'EJEC REGULAR'!$D$1</f>
        <v>22522.969</v>
      </c>
      <c r="O39" s="8">
        <f>'EJEC NO IMPRIMIR'!O39/'EJEC REGULAR'!$D$1</f>
        <v>110412.521</v>
      </c>
      <c r="P39" s="8">
        <f>'EJEC NO IMPRIMIR'!P39/'EJEC REGULAR'!$D$1</f>
        <v>535455.076</v>
      </c>
      <c r="Q39" s="8">
        <f>'EJEC NO IMPRIMIR'!Q39/'EJEC REGULAR'!$D$1</f>
        <v>10964.197</v>
      </c>
      <c r="R39" s="8">
        <f>'EJEC NO IMPRIMIR'!R39/'EJEC REGULAR'!$D$1</f>
        <v>133271.749</v>
      </c>
      <c r="S39" s="8">
        <f>'EJEC NO IMPRIMIR'!S39/'EJEC REGULAR'!$D$1</f>
        <v>5488</v>
      </c>
      <c r="T39" s="8">
        <f>'EJEC NO IMPRIMIR'!T39/'EJEC REGULAR'!$D$1</f>
        <v>3096</v>
      </c>
      <c r="U39" s="8">
        <f t="shared" si="8"/>
        <v>1174598.452</v>
      </c>
      <c r="V39" s="2"/>
      <c r="W39" s="5">
        <f t="shared" si="4"/>
        <v>1166014.452</v>
      </c>
      <c r="X39" s="2"/>
      <c r="Y39" s="48">
        <f>+'EJECUTADO FET'!U26</f>
        <v>42072.373</v>
      </c>
      <c r="Z39" s="2">
        <f t="shared" si="1"/>
        <v>1208086.825</v>
      </c>
      <c r="AA39" s="2"/>
      <c r="AB39" s="2"/>
      <c r="AD39" s="2">
        <f t="shared" si="2"/>
        <v>0</v>
      </c>
      <c r="AE39" s="2"/>
      <c r="AF39" s="2"/>
      <c r="AK39" s="60"/>
    </row>
    <row r="40" spans="1:37" ht="22.5" customHeight="1">
      <c r="A40" s="3"/>
      <c r="B40" s="19" t="s">
        <v>96</v>
      </c>
      <c r="D40" s="18" t="s">
        <v>97</v>
      </c>
      <c r="F40" s="8">
        <f>'EJEC NO IMPRIMIR'!F40/'EJEC REGULAR'!$D$1</f>
        <v>0</v>
      </c>
      <c r="G40" s="8">
        <f>'EJEC NO IMPRIMIR'!G40/'EJEC REGULAR'!$D$1</f>
        <v>0</v>
      </c>
      <c r="H40" s="8">
        <f>'EJEC NO IMPRIMIR'!H40/'EJEC REGULAR'!$D$1</f>
        <v>0</v>
      </c>
      <c r="I40" s="8">
        <f>'EJEC NO IMPRIMIR'!I40/'EJEC REGULAR'!$D$1</f>
        <v>0</v>
      </c>
      <c r="J40" s="8">
        <f>'EJEC NO IMPRIMIR'!J40/'EJEC REGULAR'!$D$1</f>
        <v>0</v>
      </c>
      <c r="K40" s="8">
        <f>'EJEC NO IMPRIMIR'!K40/'EJEC REGULAR'!$D$1</f>
        <v>0</v>
      </c>
      <c r="L40" s="8">
        <f>'EJEC NO IMPRIMIR'!L40/'EJEC REGULAR'!$D$1</f>
        <v>0</v>
      </c>
      <c r="M40" s="8">
        <f>'EJEC NO IMPRIMIR'!M40/'EJEC REGULAR'!$D$1</f>
        <v>0</v>
      </c>
      <c r="N40" s="8">
        <f>'EJEC NO IMPRIMIR'!N40/'EJEC REGULAR'!$D$1</f>
        <v>0</v>
      </c>
      <c r="O40" s="8">
        <f>'EJEC NO IMPRIMIR'!O40/'EJEC REGULAR'!$D$1</f>
        <v>0</v>
      </c>
      <c r="P40" s="8">
        <f>'EJEC NO IMPRIMIR'!P40/'EJEC REGULAR'!$D$1</f>
        <v>0</v>
      </c>
      <c r="Q40" s="8">
        <f>'EJEC NO IMPRIMIR'!Q40/'EJEC REGULAR'!$D$1</f>
        <v>0</v>
      </c>
      <c r="R40" s="8">
        <f>'EJEC NO IMPRIMIR'!R40/'EJEC REGULAR'!$D$1</f>
        <v>0</v>
      </c>
      <c r="S40" s="8">
        <f>'EJEC NO IMPRIMIR'!S40/'EJEC REGULAR'!$D$1</f>
        <v>0</v>
      </c>
      <c r="T40" s="8">
        <f>'EJEC NO IMPRIMIR'!T40/'EJEC REGULAR'!$D$1</f>
        <v>0</v>
      </c>
      <c r="U40" s="8">
        <f t="shared" si="8"/>
        <v>0</v>
      </c>
      <c r="V40" s="2"/>
      <c r="W40" s="5"/>
      <c r="X40" s="2"/>
      <c r="Y40" s="2"/>
      <c r="Z40" s="2">
        <f t="shared" si="1"/>
        <v>0</v>
      </c>
      <c r="AA40" s="2"/>
      <c r="AB40" s="2"/>
      <c r="AD40" s="2">
        <f t="shared" si="2"/>
        <v>0</v>
      </c>
      <c r="AE40" s="2"/>
      <c r="AF40" s="2"/>
      <c r="AK40" s="60"/>
    </row>
    <row r="41" spans="1:37" ht="22.5" customHeight="1">
      <c r="A41" s="3"/>
      <c r="B41" s="22">
        <v>30</v>
      </c>
      <c r="C41" s="23"/>
      <c r="D41" s="24" t="s">
        <v>100</v>
      </c>
      <c r="F41" s="10">
        <f>'EJEC NO IMPRIMIR'!F41/'EJEC REGULAR'!$D$1</f>
        <v>0</v>
      </c>
      <c r="G41" s="10">
        <f>'EJEC NO IMPRIMIR'!G41/'EJEC REGULAR'!$D$1</f>
        <v>0</v>
      </c>
      <c r="H41" s="10">
        <f>'EJEC NO IMPRIMIR'!H41/'EJEC REGULAR'!$D$1</f>
        <v>0</v>
      </c>
      <c r="I41" s="10">
        <f>'EJEC NO IMPRIMIR'!I41/'EJEC REGULAR'!$D$1</f>
        <v>0</v>
      </c>
      <c r="J41" s="10">
        <f>'EJEC NO IMPRIMIR'!J41/'EJEC REGULAR'!$D$1</f>
        <v>0</v>
      </c>
      <c r="K41" s="10">
        <f>'EJEC NO IMPRIMIR'!K41/'EJEC REGULAR'!$D$1</f>
        <v>0</v>
      </c>
      <c r="L41" s="10">
        <f>'EJEC NO IMPRIMIR'!L41/'EJEC REGULAR'!$D$1</f>
        <v>0</v>
      </c>
      <c r="M41" s="10">
        <f>'EJEC NO IMPRIMIR'!M41/'EJEC REGULAR'!$D$1</f>
        <v>0</v>
      </c>
      <c r="N41" s="10">
        <f>'EJEC NO IMPRIMIR'!N41/'EJEC REGULAR'!$D$1</f>
        <v>0</v>
      </c>
      <c r="O41" s="10">
        <f>'EJEC NO IMPRIMIR'!O41/'EJEC REGULAR'!$D$1</f>
        <v>0</v>
      </c>
      <c r="P41" s="10">
        <f>'EJEC NO IMPRIMIR'!P41/'EJEC REGULAR'!$D$1</f>
        <v>0</v>
      </c>
      <c r="Q41" s="10">
        <f>'EJEC NO IMPRIMIR'!Q41/'EJEC REGULAR'!$D$1</f>
        <v>0</v>
      </c>
      <c r="R41" s="10">
        <f>'EJEC NO IMPRIMIR'!R41/'EJEC REGULAR'!$D$1</f>
        <v>0</v>
      </c>
      <c r="S41" s="10">
        <f>'EJEC NO IMPRIMIR'!S41/'EJEC REGULAR'!$D$1</f>
        <v>0</v>
      </c>
      <c r="T41" s="10">
        <f>'EJEC NO IMPRIMIR'!T41/'EJEC REGULAR'!$D$1</f>
        <v>0</v>
      </c>
      <c r="U41" s="8">
        <f t="shared" si="8"/>
        <v>0</v>
      </c>
      <c r="V41" s="2"/>
      <c r="W41" s="5">
        <f t="shared" si="4"/>
        <v>0</v>
      </c>
      <c r="X41" s="2"/>
      <c r="Y41" s="2"/>
      <c r="Z41" s="2">
        <f t="shared" si="1"/>
        <v>0</v>
      </c>
      <c r="AA41" s="2"/>
      <c r="AB41" s="2"/>
      <c r="AD41" s="2">
        <f t="shared" si="2"/>
        <v>0</v>
      </c>
      <c r="AE41" s="2">
        <f t="shared" si="7"/>
        <v>0</v>
      </c>
      <c r="AF41" s="2"/>
      <c r="AK41" s="60"/>
    </row>
    <row r="42" spans="1:37" ht="22.5" customHeight="1">
      <c r="A42" s="3"/>
      <c r="B42" s="22" t="s">
        <v>77</v>
      </c>
      <c r="C42" s="23"/>
      <c r="D42" s="24" t="s">
        <v>15</v>
      </c>
      <c r="F42" s="41">
        <f>'EJEC NO IMPRIMIR'!F42/'EJEC REGULAR'!$D$1</f>
        <v>24836.1</v>
      </c>
      <c r="G42" s="41">
        <f>'EJEC NO IMPRIMIR'!G42/'EJEC REGULAR'!$D$1</f>
        <v>0</v>
      </c>
      <c r="H42" s="41">
        <f>'EJEC NO IMPRIMIR'!H42/'EJEC REGULAR'!$D$1</f>
        <v>0</v>
      </c>
      <c r="I42" s="41">
        <f>'EJEC NO IMPRIMIR'!I42/'EJEC REGULAR'!$D$1</f>
        <v>5158131.19</v>
      </c>
      <c r="J42" s="41">
        <f>'EJEC NO IMPRIMIR'!J42/'EJEC REGULAR'!$D$1</f>
        <v>83462172.32</v>
      </c>
      <c r="K42" s="41">
        <f>'EJEC NO IMPRIMIR'!K42/'EJEC REGULAR'!$D$1</f>
        <v>760339458.093</v>
      </c>
      <c r="L42" s="41">
        <f>'EJEC NO IMPRIMIR'!L42/'EJEC REGULAR'!$D$1</f>
        <v>49875536.923</v>
      </c>
      <c r="M42" s="41">
        <f>'EJEC NO IMPRIMIR'!M42/'EJEC REGULAR'!$D$1</f>
        <v>40027312.086</v>
      </c>
      <c r="N42" s="41">
        <f>'EJEC NO IMPRIMIR'!N42/'EJEC REGULAR'!$D$1</f>
        <v>60606.965</v>
      </c>
      <c r="O42" s="41">
        <f>'EJEC NO IMPRIMIR'!O42/'EJEC REGULAR'!$D$1</f>
        <v>77789878.885</v>
      </c>
      <c r="P42" s="41">
        <f>'EJEC NO IMPRIMIR'!P42/'EJEC REGULAR'!$D$1</f>
        <v>0</v>
      </c>
      <c r="Q42" s="41">
        <f>'EJEC NO IMPRIMIR'!Q42/'EJEC REGULAR'!$D$1</f>
        <v>332615528.204</v>
      </c>
      <c r="R42" s="41">
        <f>'EJEC NO IMPRIMIR'!R42/'EJEC REGULAR'!$D$1</f>
        <v>3517051.077</v>
      </c>
      <c r="S42" s="41">
        <f>'EJEC NO IMPRIMIR'!S42/'EJEC REGULAR'!$D$1</f>
        <v>0</v>
      </c>
      <c r="T42" s="41">
        <f>'EJEC NO IMPRIMIR'!T42/'EJEC REGULAR'!$D$1</f>
        <v>346448</v>
      </c>
      <c r="U42" s="41">
        <f>SUM(U43:U45)</f>
        <v>1353216959.843</v>
      </c>
      <c r="V42" s="2"/>
      <c r="W42" s="5">
        <f t="shared" si="4"/>
        <v>1352870511.843</v>
      </c>
      <c r="X42" s="2"/>
      <c r="Y42" s="48">
        <f>+'EJECUTADO FET'!U28</f>
        <v>587387170.3390001</v>
      </c>
      <c r="Z42" s="2">
        <f t="shared" si="1"/>
        <v>1940257682.1820002</v>
      </c>
      <c r="AA42" s="2"/>
      <c r="AB42" s="2"/>
      <c r="AC42" s="2">
        <v>1013054537763</v>
      </c>
      <c r="AD42" s="2">
        <f t="shared" si="2"/>
        <v>1013054537.763</v>
      </c>
      <c r="AE42" s="2">
        <f t="shared" si="7"/>
        <v>927203144.4190001</v>
      </c>
      <c r="AF42" s="2"/>
      <c r="AK42" s="41"/>
    </row>
    <row r="43" spans="1:37" ht="22.5" customHeight="1">
      <c r="A43" s="3"/>
      <c r="B43" s="19" t="s">
        <v>20</v>
      </c>
      <c r="D43" s="18" t="s">
        <v>42</v>
      </c>
      <c r="F43" s="9">
        <f>'EJEC NO IMPRIMIR'!F43/'EJEC REGULAR'!$D$1</f>
        <v>24836.1</v>
      </c>
      <c r="G43" s="9">
        <f>'EJEC NO IMPRIMIR'!G43/'EJEC REGULAR'!$D$1</f>
        <v>0</v>
      </c>
      <c r="H43" s="9">
        <f>'EJEC NO IMPRIMIR'!H43/'EJEC REGULAR'!$D$1</f>
        <v>0</v>
      </c>
      <c r="I43" s="9">
        <f>'EJEC NO IMPRIMIR'!I43/'EJEC REGULAR'!$D$1</f>
        <v>57614.057</v>
      </c>
      <c r="J43" s="9">
        <f>'EJEC NO IMPRIMIR'!J43/'EJEC REGULAR'!$D$1</f>
        <v>1024100.379</v>
      </c>
      <c r="K43" s="9">
        <f>'EJEC NO IMPRIMIR'!K43/'EJEC REGULAR'!$D$1</f>
        <v>3128435.052</v>
      </c>
      <c r="L43" s="9">
        <f>'EJEC NO IMPRIMIR'!L43/'EJEC REGULAR'!$D$1</f>
        <v>106411.644</v>
      </c>
      <c r="M43" s="9">
        <f>'EJEC NO IMPRIMIR'!M43/'EJEC REGULAR'!$D$1</f>
        <v>264701.786</v>
      </c>
      <c r="N43" s="9">
        <f>'EJEC NO IMPRIMIR'!N43/'EJEC REGULAR'!$D$1</f>
        <v>60606.965</v>
      </c>
      <c r="O43" s="9">
        <f>'EJEC NO IMPRIMIR'!O43/'EJEC REGULAR'!$D$1</f>
        <v>0</v>
      </c>
      <c r="P43" s="9">
        <f>'EJEC NO IMPRIMIR'!P43/'EJEC REGULAR'!$D$1</f>
        <v>0</v>
      </c>
      <c r="Q43" s="9">
        <f>'EJEC NO IMPRIMIR'!Q43/'EJEC REGULAR'!$D$1</f>
        <v>0</v>
      </c>
      <c r="R43" s="9">
        <f>'EJEC NO IMPRIMIR'!R43/'EJEC REGULAR'!$D$1</f>
        <v>77212.671</v>
      </c>
      <c r="S43" s="9">
        <f>'EJEC NO IMPRIMIR'!S43/'EJEC REGULAR'!$D$1</f>
        <v>0</v>
      </c>
      <c r="T43" s="9">
        <f>'EJEC NO IMPRIMIR'!T43/'EJEC REGULAR'!$D$1</f>
        <v>0</v>
      </c>
      <c r="U43" s="8">
        <f aca="true" t="shared" si="9" ref="U43:U49">SUM(F43:T43)</f>
        <v>4743918.654</v>
      </c>
      <c r="V43" s="2"/>
      <c r="W43" s="5">
        <f t="shared" si="4"/>
        <v>4743918.654</v>
      </c>
      <c r="X43" s="2"/>
      <c r="Y43" s="2"/>
      <c r="Z43" s="2">
        <f t="shared" si="1"/>
        <v>4743918.654</v>
      </c>
      <c r="AA43" s="2"/>
      <c r="AB43" s="2"/>
      <c r="AD43" s="2">
        <f t="shared" si="2"/>
        <v>0</v>
      </c>
      <c r="AE43" s="2"/>
      <c r="AF43" s="2"/>
      <c r="AK43" s="60"/>
    </row>
    <row r="44" spans="1:37" ht="22.5" customHeight="1">
      <c r="A44" s="3"/>
      <c r="B44" s="19" t="s">
        <v>39</v>
      </c>
      <c r="D44" s="18" t="s">
        <v>43</v>
      </c>
      <c r="F44" s="8">
        <f>'EJEC NO IMPRIMIR'!F44/'EJEC REGULAR'!$D$1</f>
        <v>0</v>
      </c>
      <c r="G44" s="8">
        <f>'EJEC NO IMPRIMIR'!G44/'EJEC REGULAR'!$D$1</f>
        <v>0</v>
      </c>
      <c r="H44" s="8">
        <f>'EJEC NO IMPRIMIR'!H44/'EJEC REGULAR'!$D$1</f>
        <v>0</v>
      </c>
      <c r="I44" s="8">
        <f>'EJEC NO IMPRIMIR'!I44/'EJEC REGULAR'!$D$1</f>
        <v>5100517.133</v>
      </c>
      <c r="J44" s="8">
        <f>'EJEC NO IMPRIMIR'!J44/'EJEC REGULAR'!$D$1</f>
        <v>82438071.941</v>
      </c>
      <c r="K44" s="8">
        <f>'EJEC NO IMPRIMIR'!K44/'EJEC REGULAR'!$D$1</f>
        <v>757211023.041</v>
      </c>
      <c r="L44" s="8">
        <f>'EJEC NO IMPRIMIR'!L44/'EJEC REGULAR'!$D$1</f>
        <v>49769125.279</v>
      </c>
      <c r="M44" s="8">
        <f>'EJEC NO IMPRIMIR'!M44/'EJEC REGULAR'!$D$1</f>
        <v>39762610.3</v>
      </c>
      <c r="N44" s="8">
        <f>'EJEC NO IMPRIMIR'!N44/'EJEC REGULAR'!$D$1</f>
        <v>0</v>
      </c>
      <c r="O44" s="8">
        <f>'EJEC NO IMPRIMIR'!O44/'EJEC REGULAR'!$D$1</f>
        <v>77789878.885</v>
      </c>
      <c r="P44" s="8">
        <f>'EJEC NO IMPRIMIR'!P44/'EJEC REGULAR'!$D$1</f>
        <v>0</v>
      </c>
      <c r="Q44" s="8">
        <f>'EJEC NO IMPRIMIR'!Q44/'EJEC REGULAR'!$D$1</f>
        <v>332615528.204</v>
      </c>
      <c r="R44" s="8">
        <f>'EJEC NO IMPRIMIR'!R44/'EJEC REGULAR'!$D$1</f>
        <v>3439838.406</v>
      </c>
      <c r="S44" s="8">
        <f>'EJEC NO IMPRIMIR'!S44/'EJEC REGULAR'!$D$1</f>
        <v>0</v>
      </c>
      <c r="T44" s="8">
        <f>'EJEC NO IMPRIMIR'!T44/'EJEC REGULAR'!$D$1</f>
        <v>346448</v>
      </c>
      <c r="U44" s="8">
        <f t="shared" si="9"/>
        <v>1348473041.189</v>
      </c>
      <c r="V44" s="2"/>
      <c r="W44" s="5">
        <f t="shared" si="4"/>
        <v>1348126593.189</v>
      </c>
      <c r="X44" s="2"/>
      <c r="Y44" s="2"/>
      <c r="Z44" s="2">
        <f t="shared" si="1"/>
        <v>1348126593.189</v>
      </c>
      <c r="AA44" s="2"/>
      <c r="AB44" s="2"/>
      <c r="AD44" s="2">
        <f t="shared" si="2"/>
        <v>0</v>
      </c>
      <c r="AE44" s="2"/>
      <c r="AF44" s="2"/>
      <c r="AK44" s="60"/>
    </row>
    <row r="45" spans="1:37" ht="22.5" customHeight="1">
      <c r="A45" s="3"/>
      <c r="B45" s="19" t="s">
        <v>31</v>
      </c>
      <c r="D45" s="18" t="s">
        <v>101</v>
      </c>
      <c r="F45" s="8">
        <f>'EJEC NO IMPRIMIR'!F45/'EJEC REGULAR'!$D$1</f>
        <v>0</v>
      </c>
      <c r="G45" s="8">
        <f>'EJEC NO IMPRIMIR'!G45/'EJEC REGULAR'!$D$1</f>
        <v>0</v>
      </c>
      <c r="H45" s="8">
        <f>'EJEC NO IMPRIMIR'!H45/'EJEC REGULAR'!$D$1</f>
        <v>0</v>
      </c>
      <c r="I45" s="8">
        <f>'EJEC NO IMPRIMIR'!I45/'EJEC REGULAR'!$D$1</f>
        <v>0</v>
      </c>
      <c r="J45" s="8">
        <f>'EJEC NO IMPRIMIR'!J45/'EJEC REGULAR'!$D$1</f>
        <v>0</v>
      </c>
      <c r="K45" s="8">
        <f>'EJEC NO IMPRIMIR'!K45/'EJEC REGULAR'!$D$1</f>
        <v>0</v>
      </c>
      <c r="L45" s="8">
        <f>'EJEC NO IMPRIMIR'!L45/'EJEC REGULAR'!$D$1</f>
        <v>0</v>
      </c>
      <c r="M45" s="8">
        <f>'EJEC NO IMPRIMIR'!M45/'EJEC REGULAR'!$D$1</f>
        <v>0</v>
      </c>
      <c r="N45" s="8">
        <f>'EJEC NO IMPRIMIR'!N45/'EJEC REGULAR'!$D$1</f>
        <v>0</v>
      </c>
      <c r="O45" s="8">
        <f>'EJEC NO IMPRIMIR'!O45/'EJEC REGULAR'!$D$1</f>
        <v>0</v>
      </c>
      <c r="P45" s="8">
        <f>'EJEC NO IMPRIMIR'!P45/'EJEC REGULAR'!$D$1</f>
        <v>0</v>
      </c>
      <c r="Q45" s="8">
        <f>'EJEC NO IMPRIMIR'!Q45/'EJEC REGULAR'!$D$1</f>
        <v>0</v>
      </c>
      <c r="R45" s="8">
        <f>'EJEC NO IMPRIMIR'!R45/'EJEC REGULAR'!$D$1</f>
        <v>0</v>
      </c>
      <c r="S45" s="8">
        <f>'EJEC NO IMPRIMIR'!S45/'EJEC REGULAR'!$D$1</f>
        <v>0</v>
      </c>
      <c r="T45" s="8">
        <f>'EJEC NO IMPRIMIR'!T45/'EJEC REGULAR'!$D$1</f>
        <v>0</v>
      </c>
      <c r="U45" s="8">
        <f t="shared" si="9"/>
        <v>0</v>
      </c>
      <c r="V45" s="2"/>
      <c r="W45" s="5">
        <f t="shared" si="4"/>
        <v>0</v>
      </c>
      <c r="X45" s="2"/>
      <c r="Y45" s="2"/>
      <c r="Z45" s="2">
        <f t="shared" si="1"/>
        <v>0</v>
      </c>
      <c r="AA45" s="2"/>
      <c r="AB45" s="2"/>
      <c r="AD45" s="2">
        <f t="shared" si="2"/>
        <v>0</v>
      </c>
      <c r="AE45" s="2">
        <f t="shared" si="7"/>
        <v>0</v>
      </c>
      <c r="AF45" s="2"/>
      <c r="AK45" s="60"/>
    </row>
    <row r="46" spans="1:37" ht="22.5" customHeight="1">
      <c r="A46" s="3"/>
      <c r="B46" s="17" t="s">
        <v>16</v>
      </c>
      <c r="D46" s="18" t="s">
        <v>40</v>
      </c>
      <c r="F46" s="8">
        <f>'EJEC NO IMPRIMIR'!F46/'EJEC REGULAR'!$D$1</f>
        <v>0</v>
      </c>
      <c r="G46" s="8">
        <f>'EJEC NO IMPRIMIR'!G46/'EJEC REGULAR'!$D$1</f>
        <v>0</v>
      </c>
      <c r="H46" s="8">
        <f>'EJEC NO IMPRIMIR'!H46/'EJEC REGULAR'!$D$1</f>
        <v>0</v>
      </c>
      <c r="I46" s="8">
        <f>'EJEC NO IMPRIMIR'!I46/'EJEC REGULAR'!$D$1</f>
        <v>0</v>
      </c>
      <c r="J46" s="8">
        <f>'EJEC NO IMPRIMIR'!J46/'EJEC REGULAR'!$D$1</f>
        <v>0</v>
      </c>
      <c r="K46" s="8">
        <f>'EJEC NO IMPRIMIR'!K46/'EJEC REGULAR'!$D$1</f>
        <v>0</v>
      </c>
      <c r="L46" s="8">
        <f>'EJEC NO IMPRIMIR'!L46/'EJEC REGULAR'!$D$1</f>
        <v>0</v>
      </c>
      <c r="M46" s="8">
        <f>'EJEC NO IMPRIMIR'!M46/'EJEC REGULAR'!$D$1</f>
        <v>0</v>
      </c>
      <c r="N46" s="8">
        <f>'EJEC NO IMPRIMIR'!N46/'EJEC REGULAR'!$D$1</f>
        <v>0</v>
      </c>
      <c r="O46" s="8">
        <f>'EJEC NO IMPRIMIR'!O46/'EJEC REGULAR'!$D$1</f>
        <v>0</v>
      </c>
      <c r="P46" s="8">
        <f>'EJEC NO IMPRIMIR'!P46/'EJEC REGULAR'!$D$1</f>
        <v>0</v>
      </c>
      <c r="Q46" s="8">
        <f>'EJEC NO IMPRIMIR'!Q46/'EJEC REGULAR'!$D$1</f>
        <v>0</v>
      </c>
      <c r="R46" s="8">
        <f>'EJEC NO IMPRIMIR'!R46/'EJEC REGULAR'!$D$1</f>
        <v>0</v>
      </c>
      <c r="S46" s="8">
        <f>'EJEC NO IMPRIMIR'!S46/'EJEC REGULAR'!$D$1</f>
        <v>0</v>
      </c>
      <c r="T46" s="8">
        <f>'EJEC NO IMPRIMIR'!T46/'EJEC REGULAR'!$D$1</f>
        <v>0</v>
      </c>
      <c r="U46" s="8">
        <f t="shared" si="9"/>
        <v>0</v>
      </c>
      <c r="V46" s="2"/>
      <c r="W46" s="5">
        <f t="shared" si="4"/>
        <v>0</v>
      </c>
      <c r="X46" s="2"/>
      <c r="Y46" s="2"/>
      <c r="Z46" s="2">
        <f t="shared" si="1"/>
        <v>0</v>
      </c>
      <c r="AA46" s="2"/>
      <c r="AB46" s="2"/>
      <c r="AC46" s="2"/>
      <c r="AD46" s="2">
        <f t="shared" si="2"/>
        <v>0</v>
      </c>
      <c r="AE46" s="2">
        <f t="shared" si="7"/>
        <v>0</v>
      </c>
      <c r="AF46" s="2"/>
      <c r="AK46" s="60"/>
    </row>
    <row r="47" spans="1:37" ht="22.5" customHeight="1">
      <c r="A47" s="3"/>
      <c r="B47" s="17" t="s">
        <v>17</v>
      </c>
      <c r="D47" s="18" t="s">
        <v>18</v>
      </c>
      <c r="F47" s="8">
        <f>'EJEC NO IMPRIMIR'!F47/'EJEC REGULAR'!$D$1</f>
        <v>0</v>
      </c>
      <c r="G47" s="8">
        <f>'EJEC NO IMPRIMIR'!G47/'EJEC REGULAR'!$D$1</f>
        <v>0</v>
      </c>
      <c r="H47" s="8">
        <f>'EJEC NO IMPRIMIR'!H47/'EJEC REGULAR'!$D$1</f>
        <v>0</v>
      </c>
      <c r="I47" s="8">
        <f>'EJEC NO IMPRIMIR'!I47/'EJEC REGULAR'!$D$1</f>
        <v>0</v>
      </c>
      <c r="J47" s="8">
        <f>'EJEC NO IMPRIMIR'!J47/'EJEC REGULAR'!$D$1</f>
        <v>0</v>
      </c>
      <c r="K47" s="8">
        <f>'EJEC NO IMPRIMIR'!K47/'EJEC REGULAR'!$D$1</f>
        <v>0</v>
      </c>
      <c r="L47" s="8">
        <f>'EJEC NO IMPRIMIR'!L47/'EJEC REGULAR'!$D$1</f>
        <v>0</v>
      </c>
      <c r="M47" s="8">
        <f>'EJEC NO IMPRIMIR'!M47/'EJEC REGULAR'!$D$1</f>
        <v>0</v>
      </c>
      <c r="N47" s="8">
        <f>'EJEC NO IMPRIMIR'!N47/'EJEC REGULAR'!$D$1</f>
        <v>0</v>
      </c>
      <c r="O47" s="8">
        <f>'EJEC NO IMPRIMIR'!O47/'EJEC REGULAR'!$D$1</f>
        <v>0</v>
      </c>
      <c r="P47" s="8">
        <f>'EJEC NO IMPRIMIR'!P47/'EJEC REGULAR'!$D$1</f>
        <v>0</v>
      </c>
      <c r="Q47" s="8">
        <f>'EJEC NO IMPRIMIR'!Q47/'EJEC REGULAR'!$D$1</f>
        <v>437240728.04</v>
      </c>
      <c r="R47" s="8">
        <f>'EJEC NO IMPRIMIR'!R47/'EJEC REGULAR'!$D$1</f>
        <v>0</v>
      </c>
      <c r="S47" s="8">
        <f>'EJEC NO IMPRIMIR'!S47/'EJEC REGULAR'!$D$1</f>
        <v>0</v>
      </c>
      <c r="T47" s="8">
        <f>'EJEC NO IMPRIMIR'!T47/'EJEC REGULAR'!$D$1</f>
        <v>0</v>
      </c>
      <c r="U47" s="8">
        <f t="shared" si="9"/>
        <v>437240728.04</v>
      </c>
      <c r="V47" s="2"/>
      <c r="W47" s="5">
        <f t="shared" si="4"/>
        <v>437240728.04</v>
      </c>
      <c r="X47" s="2"/>
      <c r="Y47" s="2"/>
      <c r="Z47" s="2">
        <f t="shared" si="1"/>
        <v>437240728.04</v>
      </c>
      <c r="AA47" s="2"/>
      <c r="AB47" s="2"/>
      <c r="AC47" s="2">
        <v>223663773070</v>
      </c>
      <c r="AD47" s="2">
        <f t="shared" si="2"/>
        <v>223663773.07</v>
      </c>
      <c r="AE47" s="2">
        <f t="shared" si="7"/>
        <v>213576954.97000003</v>
      </c>
      <c r="AF47" s="2"/>
      <c r="AK47" s="60"/>
    </row>
    <row r="48" spans="1:37" ht="22.5" customHeight="1">
      <c r="A48" s="3"/>
      <c r="B48" s="17" t="s">
        <v>78</v>
      </c>
      <c r="D48" s="18" t="s">
        <v>41</v>
      </c>
      <c r="F48" s="8">
        <f>'EJEC NO IMPRIMIR'!F48/'EJEC REGULAR'!$D$1</f>
        <v>61969.622</v>
      </c>
      <c r="G48" s="8">
        <f>'EJEC NO IMPRIMIR'!G48/'EJEC REGULAR'!$D$1</f>
        <v>104048.228</v>
      </c>
      <c r="H48" s="8">
        <f>'EJEC NO IMPRIMIR'!H48/'EJEC REGULAR'!$D$1</f>
        <v>90649.578</v>
      </c>
      <c r="I48" s="8">
        <f>'EJEC NO IMPRIMIR'!I48/'EJEC REGULAR'!$D$1</f>
        <v>2034515.5</v>
      </c>
      <c r="J48" s="8">
        <f>'EJEC NO IMPRIMIR'!J48/'EJEC REGULAR'!$D$1</f>
        <v>22268674.75</v>
      </c>
      <c r="K48" s="8">
        <f>'EJEC NO IMPRIMIR'!K48/'EJEC REGULAR'!$D$1</f>
        <v>109225141.105</v>
      </c>
      <c r="L48" s="8">
        <f>'EJEC NO IMPRIMIR'!L48/'EJEC REGULAR'!$D$1</f>
        <v>5774487.13</v>
      </c>
      <c r="M48" s="8">
        <f>'EJEC NO IMPRIMIR'!M48/'EJEC REGULAR'!$D$1</f>
        <v>3135832.367</v>
      </c>
      <c r="N48" s="8">
        <f>'EJEC NO IMPRIMIR'!N48/'EJEC REGULAR'!$D$1</f>
        <v>38105.034</v>
      </c>
      <c r="O48" s="8">
        <f>'EJEC NO IMPRIMIR'!O48/'EJEC REGULAR'!$D$1</f>
        <v>11573958.963</v>
      </c>
      <c r="P48" s="8">
        <f>'EJEC NO IMPRIMIR'!P48/'EJEC REGULAR'!$D$1</f>
        <v>1033662.423</v>
      </c>
      <c r="Q48" s="8">
        <f>'EJEC NO IMPRIMIR'!Q48/'EJEC REGULAR'!$D$1</f>
        <v>20002525.145</v>
      </c>
      <c r="R48" s="8">
        <f>'EJEC NO IMPRIMIR'!R48/'EJEC REGULAR'!$D$1</f>
        <v>682096.867</v>
      </c>
      <c r="S48" s="8">
        <f>'EJEC NO IMPRIMIR'!S48/'EJEC REGULAR'!$D$1</f>
        <v>64677</v>
      </c>
      <c r="T48" s="8">
        <f>'EJEC NO IMPRIMIR'!T48/'EJEC REGULAR'!$D$1</f>
        <v>922458</v>
      </c>
      <c r="U48" s="8">
        <f t="shared" si="9"/>
        <v>177012801.71200007</v>
      </c>
      <c r="V48" s="2"/>
      <c r="W48" s="5">
        <f t="shared" si="4"/>
        <v>176025666.71200007</v>
      </c>
      <c r="X48" s="2"/>
      <c r="Y48" s="48">
        <f>+'EJECUTADO FET'!U32</f>
        <v>89255176.27000001</v>
      </c>
      <c r="Z48" s="2">
        <f t="shared" si="1"/>
        <v>265280842.98200008</v>
      </c>
      <c r="AA48" s="2"/>
      <c r="AB48" s="2"/>
      <c r="AC48" s="2">
        <v>166165525133</v>
      </c>
      <c r="AD48" s="2">
        <f t="shared" si="2"/>
        <v>166165525.133</v>
      </c>
      <c r="AE48" s="2">
        <f t="shared" si="7"/>
        <v>99115317.8490001</v>
      </c>
      <c r="AF48" s="2"/>
      <c r="AK48" s="60"/>
    </row>
    <row r="49" spans="1:37" ht="22.5" customHeight="1">
      <c r="A49" s="3"/>
      <c r="B49" s="22" t="s">
        <v>79</v>
      </c>
      <c r="C49" s="23"/>
      <c r="D49" s="24" t="s">
        <v>19</v>
      </c>
      <c r="F49" s="10">
        <f>'EJEC NO IMPRIMIR'!F49/'EJEC REGULAR'!$D$1</f>
        <v>0</v>
      </c>
      <c r="G49" s="10">
        <f>'EJEC NO IMPRIMIR'!G49/'EJEC REGULAR'!$D$1</f>
        <v>0</v>
      </c>
      <c r="H49" s="10">
        <f>'EJEC NO IMPRIMIR'!H49/'EJEC REGULAR'!$D$1</f>
        <v>0</v>
      </c>
      <c r="I49" s="10">
        <f>'EJEC NO IMPRIMIR'!I49/'EJEC REGULAR'!$D$1</f>
        <v>0</v>
      </c>
      <c r="J49" s="10">
        <f>'EJEC NO IMPRIMIR'!J49/'EJEC REGULAR'!$D$1</f>
        <v>0</v>
      </c>
      <c r="K49" s="10">
        <f>'EJEC NO IMPRIMIR'!K49/'EJEC REGULAR'!$D$1</f>
        <v>0</v>
      </c>
      <c r="L49" s="10">
        <f>'EJEC NO IMPRIMIR'!L49/'EJEC REGULAR'!$D$1</f>
        <v>0</v>
      </c>
      <c r="M49" s="10">
        <f>'EJEC NO IMPRIMIR'!M49/'EJEC REGULAR'!$D$1</f>
        <v>0</v>
      </c>
      <c r="N49" s="10">
        <f>'EJEC NO IMPRIMIR'!N49/'EJEC REGULAR'!$D$1</f>
        <v>0</v>
      </c>
      <c r="O49" s="10">
        <f>'EJEC NO IMPRIMIR'!O49/'EJEC REGULAR'!$D$1</f>
        <v>0</v>
      </c>
      <c r="P49" s="10">
        <f>'EJEC NO IMPRIMIR'!P49/'EJEC REGULAR'!$D$1</f>
        <v>0</v>
      </c>
      <c r="Q49" s="10">
        <f>'EJEC NO IMPRIMIR'!Q49/'EJEC REGULAR'!$D$1</f>
        <v>0</v>
      </c>
      <c r="R49" s="10">
        <f>'EJEC NO IMPRIMIR'!R49/'EJEC REGULAR'!$D$1</f>
        <v>0</v>
      </c>
      <c r="S49" s="10">
        <f>'EJEC NO IMPRIMIR'!S49/'EJEC REGULAR'!$D$1</f>
        <v>10</v>
      </c>
      <c r="T49" s="10">
        <f>'EJEC NO IMPRIMIR'!T49/'EJEC REGULAR'!$D$1</f>
        <v>0</v>
      </c>
      <c r="U49" s="10">
        <f t="shared" si="9"/>
        <v>10</v>
      </c>
      <c r="V49" s="2"/>
      <c r="W49" s="5">
        <f t="shared" si="4"/>
        <v>0</v>
      </c>
      <c r="X49" s="2"/>
      <c r="Y49" s="2"/>
      <c r="Z49" s="2">
        <f t="shared" si="1"/>
        <v>0</v>
      </c>
      <c r="AA49" s="2"/>
      <c r="AB49" s="2"/>
      <c r="AC49" s="2"/>
      <c r="AD49" s="2"/>
      <c r="AE49" s="2"/>
      <c r="AF49" s="2"/>
      <c r="AK49" s="60"/>
    </row>
    <row r="50" spans="6:32" ht="18" customHeight="1"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</row>
    <row r="51" spans="6:32" ht="18" customHeight="1"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</row>
    <row r="52" spans="6:32" ht="18" customHeight="1">
      <c r="F52" s="2"/>
      <c r="G52" s="2"/>
      <c r="H52" s="2"/>
      <c r="I52" s="2"/>
      <c r="J52" s="2"/>
      <c r="K52" s="2"/>
      <c r="L52" s="28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</row>
    <row r="53" spans="6:32" ht="18" customHeight="1"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</row>
    <row r="54" spans="6:32" ht="18" customHeight="1"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</row>
    <row r="55" spans="6:32" ht="18" customHeight="1"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</row>
    <row r="56" spans="6:32" ht="18" customHeight="1"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</row>
    <row r="57" spans="6:32" ht="18" customHeight="1"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</row>
    <row r="58" spans="6:32" ht="18" customHeight="1"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</row>
    <row r="59" spans="6:32" ht="18" customHeight="1"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spans="6:32" ht="18" customHeight="1"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spans="6:32" ht="18" customHeight="1"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6:32" ht="18" customHeight="1"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6:32" ht="18" customHeight="1"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6:32" ht="18" customHeight="1"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spans="6:32" ht="18" customHeight="1"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6:32" ht="18" customHeight="1"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spans="6:32" ht="18" customHeight="1"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6:32" ht="18" customHeight="1"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6:32" ht="18" customHeight="1"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</row>
    <row r="70" spans="6:32" ht="18" customHeight="1"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</row>
    <row r="71" spans="6:32" ht="18" customHeight="1"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</row>
    <row r="72" spans="6:32" ht="18" customHeight="1"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</row>
    <row r="73" spans="6:32" ht="18" customHeight="1"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</row>
    <row r="74" spans="22:32" ht="18" customHeight="1"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</row>
    <row r="75" spans="22:32" ht="18" customHeight="1"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</row>
    <row r="76" spans="22:32" ht="18" customHeight="1"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</row>
    <row r="77" spans="22:32" ht="18" customHeight="1"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</row>
    <row r="78" spans="22:32" ht="18" customHeight="1"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</row>
    <row r="79" spans="22:32" ht="18" customHeight="1"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</row>
    <row r="80" spans="22:32" ht="18" customHeight="1"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</row>
    <row r="81" spans="22:32" ht="18" customHeight="1"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</row>
    <row r="82" spans="22:32" ht="18" customHeight="1"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</row>
    <row r="83" spans="22:32" ht="18" customHeight="1"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</row>
    <row r="84" spans="22:32" ht="18" customHeight="1"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</row>
    <row r="85" spans="22:32" ht="18" customHeight="1"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</row>
    <row r="86" spans="22:32" ht="18" customHeight="1"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</row>
    <row r="87" spans="22:32" ht="18" customHeight="1"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</row>
    <row r="88" spans="22:32" ht="18" customHeight="1"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</row>
    <row r="89" spans="22:32" ht="18" customHeight="1"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</row>
    <row r="90" spans="22:32" ht="18" customHeight="1"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</row>
    <row r="91" spans="22:32" ht="18" customHeight="1"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</row>
    <row r="92" spans="22:32" ht="18" customHeight="1"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</row>
    <row r="93" spans="22:32" ht="18" customHeight="1"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</row>
    <row r="94" spans="22:32" ht="18" customHeight="1"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</row>
    <row r="95" spans="22:32" ht="18" customHeight="1"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</row>
    <row r="96" spans="22:32" ht="18" customHeight="1"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</row>
    <row r="97" spans="22:32" ht="18" customHeight="1"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</row>
    <row r="98" spans="22:32" ht="18" customHeight="1"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</row>
    <row r="99" spans="22:32" ht="18" customHeight="1"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</row>
    <row r="100" spans="22:32" ht="18" customHeight="1"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</row>
    <row r="101" spans="22:32" ht="18" customHeight="1"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</row>
    <row r="102" spans="22:32" ht="18" customHeight="1"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</row>
    <row r="103" spans="22:32" ht="18" customHeight="1"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</row>
    <row r="104" spans="22:32" ht="18" customHeight="1"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</row>
    <row r="105" spans="22:32" ht="18" customHeight="1"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</row>
  </sheetData>
  <sheetProtection/>
  <mergeCells count="1">
    <mergeCell ref="K3:O3"/>
  </mergeCells>
  <printOptions horizontalCentered="1"/>
  <pageMargins left="0.35433070866141736" right="0" top="0.7086614173228347" bottom="0.35433070866141736" header="0.31496062992125984" footer="0.31496062992125984"/>
  <pageSetup horizontalDpi="600" verticalDpi="600" orientation="landscape" paperSize="122" scale="40" r:id="rId2"/>
  <colBreaks count="1" manualBreakCount="1">
    <brk id="21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AH111"/>
  <sheetViews>
    <sheetView zoomScale="60" zoomScaleNormal="60" zoomScalePageLayoutView="0" workbookViewId="0" topLeftCell="A1">
      <pane xSplit="5" ySplit="9" topLeftCell="F22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AB26" sqref="AB26"/>
    </sheetView>
  </sheetViews>
  <sheetFormatPr defaultColWidth="9.625" defaultRowHeight="18" customHeight="1"/>
  <cols>
    <col min="1" max="1" width="2.25390625" style="1" customWidth="1"/>
    <col min="2" max="2" width="7.25390625" style="1" customWidth="1"/>
    <col min="3" max="3" width="0.875" style="1" customWidth="1"/>
    <col min="4" max="4" width="40.625" style="1" customWidth="1"/>
    <col min="5" max="5" width="0.875" style="1" customWidth="1"/>
    <col min="6" max="6" width="19.375" style="1" bestFit="1" customWidth="1"/>
    <col min="7" max="7" width="18.875" style="1" bestFit="1" customWidth="1"/>
    <col min="8" max="9" width="19.875" style="1" bestFit="1" customWidth="1"/>
    <col min="10" max="10" width="20.75390625" style="1" bestFit="1" customWidth="1"/>
    <col min="11" max="11" width="26.00390625" style="1" customWidth="1"/>
    <col min="12" max="12" width="20.75390625" style="1" bestFit="1" customWidth="1"/>
    <col min="13" max="13" width="21.375" style="1" bestFit="1" customWidth="1"/>
    <col min="14" max="14" width="22.625" style="1" bestFit="1" customWidth="1"/>
    <col min="15" max="15" width="20.75390625" style="1" bestFit="1" customWidth="1"/>
    <col min="16" max="16" width="19.875" style="1" bestFit="1" customWidth="1"/>
    <col min="17" max="17" width="23.00390625" style="1" bestFit="1" customWidth="1"/>
    <col min="18" max="18" width="20.50390625" style="1" bestFit="1" customWidth="1"/>
    <col min="19" max="19" width="18.875" style="1" customWidth="1"/>
    <col min="20" max="20" width="20.75390625" style="1" customWidth="1"/>
    <col min="21" max="21" width="23.875" style="1" bestFit="1" customWidth="1"/>
    <col min="22" max="22" width="2.50390625" style="1" customWidth="1"/>
    <col min="23" max="23" width="22.375" style="1" customWidth="1"/>
    <col min="24" max="24" width="1.00390625" style="1" customWidth="1"/>
    <col min="25" max="25" width="20.625" style="1" customWidth="1"/>
    <col min="26" max="26" width="9.625" style="1" customWidth="1"/>
    <col min="27" max="27" width="16.75390625" style="1" customWidth="1"/>
    <col min="28" max="31" width="9.625" style="1" customWidth="1"/>
    <col min="32" max="32" width="10.875" style="1" bestFit="1" customWidth="1"/>
    <col min="33" max="16384" width="9.625" style="1" customWidth="1"/>
  </cols>
  <sheetData>
    <row r="1" spans="16:18" ht="18" customHeight="1">
      <c r="P1" s="14"/>
      <c r="Q1" s="14"/>
      <c r="R1" s="14"/>
    </row>
    <row r="2" spans="2:15" ht="18" customHeight="1">
      <c r="B2" s="25"/>
      <c r="K2" s="1" t="s">
        <v>122</v>
      </c>
      <c r="O2" s="14"/>
    </row>
    <row r="3" spans="2:21" ht="18" customHeight="1">
      <c r="B3" s="25"/>
      <c r="F3" s="6"/>
      <c r="G3" s="6"/>
      <c r="H3" s="6"/>
      <c r="I3" s="6"/>
      <c r="J3" s="6"/>
      <c r="K3" s="89" t="s">
        <v>102</v>
      </c>
      <c r="L3" s="89"/>
      <c r="M3" s="89"/>
      <c r="N3" s="6"/>
      <c r="O3" s="6"/>
      <c r="P3" s="6"/>
      <c r="Q3" s="6"/>
      <c r="R3" s="6"/>
      <c r="S3" s="6"/>
      <c r="T3" s="6"/>
      <c r="U3" s="6"/>
    </row>
    <row r="4" spans="2:21" ht="18" customHeight="1">
      <c r="B4" s="26"/>
      <c r="S4" s="14"/>
      <c r="T4" s="14"/>
      <c r="U4" s="14"/>
    </row>
    <row r="5" spans="2:21" ht="18" customHeight="1">
      <c r="B5" s="26"/>
      <c r="S5" s="14"/>
      <c r="T5" s="14"/>
      <c r="U5" s="14"/>
    </row>
    <row r="6" spans="2:20" ht="18" customHeight="1">
      <c r="B6" s="20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5"/>
      <c r="T6" s="55"/>
    </row>
    <row r="7" spans="2:23" ht="18" customHeight="1">
      <c r="B7" s="12"/>
      <c r="F7" s="11" t="s">
        <v>53</v>
      </c>
      <c r="G7" s="11" t="s">
        <v>54</v>
      </c>
      <c r="H7" s="11" t="s">
        <v>55</v>
      </c>
      <c r="I7" s="11" t="s">
        <v>65</v>
      </c>
      <c r="J7" s="11" t="s">
        <v>66</v>
      </c>
      <c r="K7" s="11" t="s">
        <v>56</v>
      </c>
      <c r="L7" s="11" t="s">
        <v>57</v>
      </c>
      <c r="M7" s="11" t="s">
        <v>58</v>
      </c>
      <c r="N7" s="11" t="s">
        <v>60</v>
      </c>
      <c r="O7" s="11" t="s">
        <v>80</v>
      </c>
      <c r="P7" s="11" t="s">
        <v>61</v>
      </c>
      <c r="Q7" s="11" t="s">
        <v>59</v>
      </c>
      <c r="R7" s="11" t="s">
        <v>62</v>
      </c>
      <c r="S7" s="57" t="s">
        <v>63</v>
      </c>
      <c r="T7" s="57" t="s">
        <v>49</v>
      </c>
      <c r="U7" s="13" t="s">
        <v>50</v>
      </c>
      <c r="W7" s="1" t="s">
        <v>69</v>
      </c>
    </row>
    <row r="8" spans="2:23" ht="18" customHeight="1">
      <c r="B8" s="15"/>
      <c r="F8" s="7" t="s">
        <v>81</v>
      </c>
      <c r="G8" s="7" t="s">
        <v>82</v>
      </c>
      <c r="H8" s="7" t="s">
        <v>83</v>
      </c>
      <c r="I8" s="7" t="s">
        <v>84</v>
      </c>
      <c r="J8" s="7" t="s">
        <v>85</v>
      </c>
      <c r="K8" s="7" t="s">
        <v>86</v>
      </c>
      <c r="L8" s="7" t="s">
        <v>87</v>
      </c>
      <c r="M8" s="7" t="s">
        <v>88</v>
      </c>
      <c r="N8" s="7" t="s">
        <v>89</v>
      </c>
      <c r="O8" s="7" t="s">
        <v>90</v>
      </c>
      <c r="P8" s="7" t="s">
        <v>91</v>
      </c>
      <c r="Q8" s="7" t="s">
        <v>99</v>
      </c>
      <c r="R8" s="7" t="s">
        <v>92</v>
      </c>
      <c r="S8" s="58" t="s">
        <v>93</v>
      </c>
      <c r="T8" s="58" t="s">
        <v>94</v>
      </c>
      <c r="U8" s="16" t="s">
        <v>64</v>
      </c>
      <c r="W8" s="1" t="s">
        <v>70</v>
      </c>
    </row>
    <row r="9" spans="1:34" s="39" customFormat="1" ht="24.75" customHeight="1">
      <c r="A9" s="31"/>
      <c r="B9" s="32" t="s">
        <v>0</v>
      </c>
      <c r="C9" s="33"/>
      <c r="D9" s="34" t="s">
        <v>1</v>
      </c>
      <c r="E9" s="35"/>
      <c r="F9" s="59">
        <f aca="true" t="shared" si="0" ref="F9:T9">SUM(F11,F12,F13,F14,F19,F20,F21,F22,F23,F24,F10)</f>
        <v>6924295563</v>
      </c>
      <c r="G9" s="59">
        <f t="shared" si="0"/>
        <v>3244240232</v>
      </c>
      <c r="H9" s="59">
        <f t="shared" si="0"/>
        <v>9190137871</v>
      </c>
      <c r="I9" s="59">
        <f>SUM(I11,I12,I13,I14,I19,I20,I21,I22,I23,I24,I10)</f>
        <v>18467359129</v>
      </c>
      <c r="J9" s="59">
        <f t="shared" si="0"/>
        <v>143946698229</v>
      </c>
      <c r="K9" s="59">
        <f t="shared" si="0"/>
        <v>861979487323</v>
      </c>
      <c r="L9" s="59">
        <f t="shared" si="0"/>
        <v>68574960549</v>
      </c>
      <c r="M9" s="59">
        <f t="shared" si="0"/>
        <v>47350145457</v>
      </c>
      <c r="N9" s="59">
        <f t="shared" si="0"/>
        <v>6259750688</v>
      </c>
      <c r="O9" s="59">
        <f t="shared" si="0"/>
        <v>124600577145</v>
      </c>
      <c r="P9" s="59">
        <f t="shared" si="0"/>
        <v>21788551930</v>
      </c>
      <c r="Q9" s="59">
        <f>SUM(Q11,Q12,Q13,Q14,Q19,Q20,Q21,Q22,Q23,Q24,Q10)</f>
        <v>767687157010</v>
      </c>
      <c r="R9" s="59">
        <f t="shared" si="0"/>
        <v>18788664387</v>
      </c>
      <c r="S9" s="36">
        <f>SUM(S11,S12,S13,S14,S19,S20,S21,S22,S23,S24,S10)</f>
        <v>1776943000</v>
      </c>
      <c r="T9" s="36">
        <f t="shared" si="0"/>
        <v>12689953000</v>
      </c>
      <c r="U9" s="36">
        <f>SUM(U11,U12,U13,U14,U19,U20,U21,U22,U24,U10,U23)</f>
        <v>2113268921513</v>
      </c>
      <c r="V9" s="37"/>
      <c r="W9" s="52">
        <f>SUM(W11,W10,W12,W13,W14,W19,W20,W21,W22,W24,W23)</f>
        <v>2098802025513</v>
      </c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</row>
    <row r="10" spans="1:34" ht="22.5" customHeight="1">
      <c r="A10" s="3"/>
      <c r="B10" s="17" t="s">
        <v>37</v>
      </c>
      <c r="D10" s="18" t="s">
        <v>14</v>
      </c>
      <c r="F10" s="8">
        <v>26908347</v>
      </c>
      <c r="G10" s="8">
        <v>5355800</v>
      </c>
      <c r="H10" s="8">
        <v>174930410</v>
      </c>
      <c r="I10" s="8">
        <v>111389848</v>
      </c>
      <c r="J10" s="8">
        <v>203482892</v>
      </c>
      <c r="K10" s="8">
        <v>1205574846</v>
      </c>
      <c r="L10" s="8">
        <v>82854383</v>
      </c>
      <c r="M10" s="8">
        <v>50221961</v>
      </c>
      <c r="N10" s="8">
        <v>37722265</v>
      </c>
      <c r="O10" s="8">
        <v>71153088</v>
      </c>
      <c r="P10" s="8">
        <v>230864684</v>
      </c>
      <c r="Q10" s="8">
        <v>27614140</v>
      </c>
      <c r="R10" s="8">
        <v>172402812</v>
      </c>
      <c r="S10" s="8"/>
      <c r="T10" s="8">
        <v>5708000</v>
      </c>
      <c r="U10" s="8">
        <f>SUM(F10:T10)</f>
        <v>2406183476</v>
      </c>
      <c r="V10" s="2"/>
      <c r="W10" s="5">
        <f>+U10-T10-S10</f>
        <v>2400475476</v>
      </c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4" ht="22.5" customHeight="1">
      <c r="A11" s="3"/>
      <c r="B11" s="17" t="s">
        <v>21</v>
      </c>
      <c r="D11" s="18" t="s">
        <v>22</v>
      </c>
      <c r="F11" s="8">
        <v>1604173</v>
      </c>
      <c r="G11" s="8">
        <v>749430</v>
      </c>
      <c r="H11" s="8">
        <v>7269996</v>
      </c>
      <c r="I11" s="8">
        <v>22598639</v>
      </c>
      <c r="J11" s="8">
        <v>12495683</v>
      </c>
      <c r="K11" s="8">
        <v>120353417</v>
      </c>
      <c r="L11" s="8">
        <v>7484891</v>
      </c>
      <c r="M11" s="8">
        <v>5807708</v>
      </c>
      <c r="N11" s="8">
        <v>2080056</v>
      </c>
      <c r="O11" s="8">
        <v>3021876</v>
      </c>
      <c r="P11" s="8">
        <v>15872392</v>
      </c>
      <c r="Q11" s="8"/>
      <c r="R11" s="8">
        <v>5260941</v>
      </c>
      <c r="S11" s="8">
        <v>2342000</v>
      </c>
      <c r="T11" s="8"/>
      <c r="U11" s="8">
        <f>SUM(F11:T11)</f>
        <v>206941202</v>
      </c>
      <c r="V11" s="2"/>
      <c r="W11" s="51">
        <f>+U11-T11-S11</f>
        <v>204599202</v>
      </c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</row>
    <row r="12" spans="1:34" ht="22.5" customHeight="1">
      <c r="A12" s="3"/>
      <c r="B12" s="17" t="s">
        <v>23</v>
      </c>
      <c r="D12" s="18" t="s">
        <v>24</v>
      </c>
      <c r="F12" s="8"/>
      <c r="G12" s="8"/>
      <c r="H12" s="8"/>
      <c r="I12" s="8">
        <v>30000</v>
      </c>
      <c r="J12" s="8">
        <v>3241692934</v>
      </c>
      <c r="K12" s="8">
        <v>7451837951</v>
      </c>
      <c r="L12" s="8">
        <v>0</v>
      </c>
      <c r="M12" s="8"/>
      <c r="N12" s="8"/>
      <c r="O12" s="8"/>
      <c r="P12" s="8"/>
      <c r="Q12" s="8">
        <v>24584627142</v>
      </c>
      <c r="R12" s="8">
        <v>17773607</v>
      </c>
      <c r="S12" s="8">
        <v>238529000</v>
      </c>
      <c r="T12" s="8"/>
      <c r="U12" s="8">
        <f>SUM(F12:T12)</f>
        <v>35534490634</v>
      </c>
      <c r="V12" s="2"/>
      <c r="W12" s="51">
        <f>+U12-T12-S12</f>
        <v>35295961634</v>
      </c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</row>
    <row r="13" spans="1:34" ht="22.5" customHeight="1">
      <c r="A13" s="3"/>
      <c r="B13" s="17" t="s">
        <v>25</v>
      </c>
      <c r="D13" s="18" t="s">
        <v>26</v>
      </c>
      <c r="F13" s="8">
        <v>148850389</v>
      </c>
      <c r="G13" s="8">
        <v>59959584</v>
      </c>
      <c r="H13" s="8">
        <v>373998303</v>
      </c>
      <c r="I13" s="8">
        <v>316388723</v>
      </c>
      <c r="J13" s="8">
        <v>1535761189</v>
      </c>
      <c r="K13" s="8">
        <v>10165563895</v>
      </c>
      <c r="L13" s="8">
        <v>725047450</v>
      </c>
      <c r="M13" s="8">
        <v>748093102</v>
      </c>
      <c r="N13" s="8">
        <v>193775450</v>
      </c>
      <c r="O13" s="8">
        <v>501166620</v>
      </c>
      <c r="P13" s="8">
        <v>534942081</v>
      </c>
      <c r="Q13" s="8">
        <v>51491810236</v>
      </c>
      <c r="R13" s="8">
        <v>430171364</v>
      </c>
      <c r="S13" s="8">
        <v>46385000</v>
      </c>
      <c r="T13" s="8">
        <v>144878000</v>
      </c>
      <c r="U13" s="8">
        <f>SUM(F13:T13)</f>
        <v>67416791386</v>
      </c>
      <c r="V13" s="2"/>
      <c r="W13" s="51">
        <f aca="true" t="shared" si="1" ref="W13:W49">+U13-T13-S13</f>
        <v>67225528386</v>
      </c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</row>
    <row r="14" spans="1:34" ht="22.5" customHeight="1">
      <c r="A14" s="3"/>
      <c r="B14" s="17" t="s">
        <v>44</v>
      </c>
      <c r="D14" s="18" t="s">
        <v>2</v>
      </c>
      <c r="F14" s="8">
        <f aca="true" t="shared" si="2" ref="F14:R14">SUM(F15,F18)</f>
        <v>6204425000</v>
      </c>
      <c r="G14" s="8">
        <f t="shared" si="2"/>
        <v>3030500000</v>
      </c>
      <c r="H14" s="8">
        <f t="shared" si="2"/>
        <v>8337499000</v>
      </c>
      <c r="I14" s="8">
        <f t="shared" si="2"/>
        <v>15645898000</v>
      </c>
      <c r="J14" s="8">
        <f t="shared" si="2"/>
        <v>112330223592</v>
      </c>
      <c r="K14" s="8">
        <f>SUM(K15,K18)</f>
        <v>808859916123</v>
      </c>
      <c r="L14" s="8">
        <f t="shared" si="2"/>
        <v>62931629471</v>
      </c>
      <c r="M14" s="8">
        <f t="shared" si="2"/>
        <v>40560315439</v>
      </c>
      <c r="N14" s="8">
        <f t="shared" si="2"/>
        <v>919363000</v>
      </c>
      <c r="O14" s="8">
        <f>SUM(O15,O18)</f>
        <v>116390287375</v>
      </c>
      <c r="P14" s="8">
        <f>SUM(P15,P18)</f>
        <v>19154799588</v>
      </c>
      <c r="Q14" s="8">
        <f>SUM(Q15,Q18)</f>
        <v>140944516000</v>
      </c>
      <c r="R14" s="8">
        <f t="shared" si="2"/>
        <v>16869445000</v>
      </c>
      <c r="S14" s="8">
        <f>SUM(S15,S18)</f>
        <v>1334000000</v>
      </c>
      <c r="T14" s="8">
        <f>SUM(T15,T18)</f>
        <v>12527989000</v>
      </c>
      <c r="U14" s="8">
        <f>SUM(U15,U18)</f>
        <v>1366040806588</v>
      </c>
      <c r="V14" s="2"/>
      <c r="W14" s="5">
        <f>+U14-T14-S14</f>
        <v>1352178817588</v>
      </c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</row>
    <row r="15" spans="1:34" ht="22.5" customHeight="1">
      <c r="A15" s="3"/>
      <c r="B15" s="17" t="s">
        <v>20</v>
      </c>
      <c r="D15" s="18" t="s">
        <v>45</v>
      </c>
      <c r="F15" s="8">
        <f aca="true" t="shared" si="3" ref="F15:R15">SUM(F16:F17)</f>
        <v>6204425000</v>
      </c>
      <c r="G15" s="8">
        <f t="shared" si="3"/>
        <v>3030500000</v>
      </c>
      <c r="H15" s="8">
        <f t="shared" si="3"/>
        <v>8337499000</v>
      </c>
      <c r="I15" s="8">
        <f t="shared" si="3"/>
        <v>15645898000</v>
      </c>
      <c r="J15" s="8">
        <f t="shared" si="3"/>
        <v>112330223592</v>
      </c>
      <c r="K15" s="8">
        <f>SUM(K16:K17)</f>
        <v>808859916123</v>
      </c>
      <c r="L15" s="8">
        <f t="shared" si="3"/>
        <v>62931629471</v>
      </c>
      <c r="M15" s="8">
        <f t="shared" si="3"/>
        <v>40560315439</v>
      </c>
      <c r="N15" s="8">
        <f t="shared" si="3"/>
        <v>919363000</v>
      </c>
      <c r="O15" s="8">
        <f t="shared" si="3"/>
        <v>116390287375</v>
      </c>
      <c r="P15" s="8">
        <f>SUM(P16:P17)</f>
        <v>18782973000</v>
      </c>
      <c r="Q15" s="8">
        <f>SUM(Q16:Q17)</f>
        <v>140944516000</v>
      </c>
      <c r="R15" s="8">
        <f t="shared" si="3"/>
        <v>16869445000</v>
      </c>
      <c r="S15" s="8">
        <f>SUM(S16:S17)</f>
        <v>1334000000</v>
      </c>
      <c r="T15" s="8">
        <f>SUM(T16:T17)</f>
        <v>12527989000</v>
      </c>
      <c r="U15" s="8">
        <f>SUM(U16:U17)</f>
        <v>1365668980000</v>
      </c>
      <c r="V15" s="2"/>
      <c r="W15" s="5">
        <f t="shared" si="1"/>
        <v>1351806991000</v>
      </c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</row>
    <row r="16" spans="1:34" ht="22.5" customHeight="1">
      <c r="A16" s="3"/>
      <c r="B16" s="17"/>
      <c r="D16" s="18" t="s">
        <v>3</v>
      </c>
      <c r="F16" s="8">
        <v>5940594000</v>
      </c>
      <c r="G16" s="8">
        <v>2761632000</v>
      </c>
      <c r="H16" s="8">
        <v>7714768000</v>
      </c>
      <c r="I16" s="8">
        <v>9550000000</v>
      </c>
      <c r="J16" s="8">
        <v>14830000000</v>
      </c>
      <c r="K16" s="8">
        <v>99224622000</v>
      </c>
      <c r="L16" s="8">
        <v>7035331000</v>
      </c>
      <c r="M16" s="8">
        <v>5580000000</v>
      </c>
      <c r="N16" s="8">
        <v>830095000</v>
      </c>
      <c r="O16" s="8">
        <v>6889000000</v>
      </c>
      <c r="P16" s="8">
        <v>14449032000</v>
      </c>
      <c r="Q16" s="8">
        <v>11287516000</v>
      </c>
      <c r="R16" s="8">
        <v>12513000000</v>
      </c>
      <c r="S16" s="8">
        <v>1334000000</v>
      </c>
      <c r="T16" s="8">
        <v>7892000000</v>
      </c>
      <c r="U16" s="8">
        <f>SUM(F16:T16)</f>
        <v>207831590000</v>
      </c>
      <c r="V16" s="2"/>
      <c r="W16" s="51">
        <f t="shared" si="1"/>
        <v>198605590000</v>
      </c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</row>
    <row r="17" spans="1:34" ht="22.5" customHeight="1">
      <c r="A17" s="3"/>
      <c r="B17" s="17"/>
      <c r="D17" s="18" t="s">
        <v>48</v>
      </c>
      <c r="F17" s="8">
        <v>263831000</v>
      </c>
      <c r="G17" s="8">
        <v>268868000</v>
      </c>
      <c r="H17" s="8">
        <v>622731000</v>
      </c>
      <c r="I17" s="8">
        <v>6095898000</v>
      </c>
      <c r="J17" s="8">
        <v>97500223592</v>
      </c>
      <c r="K17" s="8">
        <v>709635294123</v>
      </c>
      <c r="L17" s="8">
        <v>55896298471</v>
      </c>
      <c r="M17" s="8">
        <v>34980315439</v>
      </c>
      <c r="N17" s="8">
        <v>89268000</v>
      </c>
      <c r="O17" s="8">
        <v>109501287375</v>
      </c>
      <c r="P17" s="8">
        <v>4333941000</v>
      </c>
      <c r="Q17" s="8">
        <v>129657000000</v>
      </c>
      <c r="R17" s="8">
        <v>4356445000</v>
      </c>
      <c r="S17" s="8"/>
      <c r="T17" s="8">
        <v>4635989000</v>
      </c>
      <c r="U17" s="8">
        <f aca="true" t="shared" si="4" ref="U17:U24">SUM(F17:T17)</f>
        <v>1157837390000</v>
      </c>
      <c r="V17" s="2"/>
      <c r="W17" s="51">
        <f>+U17-T17-S17</f>
        <v>1153201401000</v>
      </c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</row>
    <row r="18" spans="1:34" ht="22.5" customHeight="1">
      <c r="A18" s="3"/>
      <c r="B18" s="17" t="s">
        <v>31</v>
      </c>
      <c r="D18" s="18" t="s">
        <v>46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>
        <v>371826588</v>
      </c>
      <c r="Q18" s="8"/>
      <c r="R18" s="8"/>
      <c r="S18" s="8"/>
      <c r="T18" s="8"/>
      <c r="U18" s="8">
        <f t="shared" si="4"/>
        <v>371826588</v>
      </c>
      <c r="V18" s="2"/>
      <c r="W18" s="51">
        <f t="shared" si="1"/>
        <v>371826588</v>
      </c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</row>
    <row r="19" spans="1:34" ht="22.5" customHeight="1">
      <c r="A19" s="3"/>
      <c r="B19" s="17" t="s">
        <v>4</v>
      </c>
      <c r="D19" s="18" t="s">
        <v>27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>
        <v>11378000</v>
      </c>
      <c r="U19" s="8">
        <f t="shared" si="4"/>
        <v>11378000</v>
      </c>
      <c r="V19" s="2"/>
      <c r="W19" s="5">
        <f t="shared" si="1"/>
        <v>0</v>
      </c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</row>
    <row r="20" spans="1:34" ht="22.5" customHeight="1">
      <c r="A20" s="3"/>
      <c r="B20" s="17" t="s">
        <v>71</v>
      </c>
      <c r="D20" s="18" t="s">
        <v>28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>
        <f t="shared" si="4"/>
        <v>0</v>
      </c>
      <c r="V20" s="2"/>
      <c r="W20" s="5">
        <f t="shared" si="1"/>
        <v>0</v>
      </c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</row>
    <row r="21" spans="1:34" ht="22.5" customHeight="1">
      <c r="A21" s="3"/>
      <c r="B21" s="17" t="s">
        <v>72</v>
      </c>
      <c r="D21" s="18" t="s">
        <v>29</v>
      </c>
      <c r="F21" s="8">
        <v>249581416</v>
      </c>
      <c r="G21" s="8">
        <v>80507452</v>
      </c>
      <c r="H21" s="8">
        <v>250297896</v>
      </c>
      <c r="I21" s="8">
        <v>252747402</v>
      </c>
      <c r="J21" s="8">
        <v>394244037</v>
      </c>
      <c r="K21" s="8">
        <v>7447047112</v>
      </c>
      <c r="L21" s="8">
        <v>217573743</v>
      </c>
      <c r="M21" s="8">
        <v>2447301144</v>
      </c>
      <c r="N21" s="8">
        <v>96566885</v>
      </c>
      <c r="O21" s="8">
        <v>52915212</v>
      </c>
      <c r="P21" s="8">
        <v>531931637</v>
      </c>
      <c r="Q21" s="8">
        <v>109193713</v>
      </c>
      <c r="R21" s="8">
        <v>379369853</v>
      </c>
      <c r="S21" s="8">
        <v>25398000</v>
      </c>
      <c r="T21" s="8"/>
      <c r="U21" s="8">
        <f t="shared" si="4"/>
        <v>12534675502</v>
      </c>
      <c r="V21" s="2"/>
      <c r="W21" s="51">
        <f t="shared" si="1"/>
        <v>12509277502</v>
      </c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</row>
    <row r="22" spans="1:34" ht="22.5" customHeight="1">
      <c r="A22" s="3"/>
      <c r="B22" s="17" t="s">
        <v>73</v>
      </c>
      <c r="D22" s="18" t="s">
        <v>51</v>
      </c>
      <c r="F22" s="8"/>
      <c r="G22" s="8"/>
      <c r="H22" s="8"/>
      <c r="I22" s="8"/>
      <c r="J22" s="8"/>
      <c r="K22" s="8"/>
      <c r="L22" s="8"/>
      <c r="M22" s="8"/>
      <c r="N22" s="8">
        <v>4998261584</v>
      </c>
      <c r="O22" s="8"/>
      <c r="P22" s="8"/>
      <c r="Q22" s="8">
        <v>485267643145</v>
      </c>
      <c r="R22" s="8"/>
      <c r="S22" s="8"/>
      <c r="T22" s="8"/>
      <c r="U22" s="8">
        <f t="shared" si="4"/>
        <v>490265904729</v>
      </c>
      <c r="V22" s="2"/>
      <c r="W22" s="51">
        <f>+U22-T22-S22</f>
        <v>490265904729</v>
      </c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</row>
    <row r="23" spans="1:34" ht="22.5" customHeight="1">
      <c r="A23" s="3"/>
      <c r="B23" s="17">
        <v>14</v>
      </c>
      <c r="D23" s="18" t="s">
        <v>95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>
        <f t="shared" si="4"/>
        <v>0</v>
      </c>
      <c r="V23" s="2"/>
      <c r="W23" s="5">
        <f t="shared" si="1"/>
        <v>0</v>
      </c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</row>
    <row r="24" spans="1:34" ht="22.5" customHeight="1">
      <c r="A24" s="3"/>
      <c r="B24" s="17" t="s">
        <v>74</v>
      </c>
      <c r="D24" s="18" t="s">
        <v>5</v>
      </c>
      <c r="F24" s="8">
        <v>292926238</v>
      </c>
      <c r="G24" s="8">
        <v>67167966</v>
      </c>
      <c r="H24" s="8">
        <v>46142266</v>
      </c>
      <c r="I24" s="8">
        <v>2118306517</v>
      </c>
      <c r="J24" s="8">
        <v>26228797902</v>
      </c>
      <c r="K24" s="8">
        <v>26729193979</v>
      </c>
      <c r="L24" s="8">
        <v>4610370611</v>
      </c>
      <c r="M24" s="8">
        <v>3538406103</v>
      </c>
      <c r="N24" s="8">
        <v>11981448</v>
      </c>
      <c r="O24" s="8">
        <v>7582032974</v>
      </c>
      <c r="P24" s="8">
        <v>1320141548</v>
      </c>
      <c r="Q24" s="8">
        <v>65261752634</v>
      </c>
      <c r="R24" s="8">
        <v>914240810</v>
      </c>
      <c r="S24" s="8">
        <v>130289000</v>
      </c>
      <c r="T24" s="8"/>
      <c r="U24" s="8">
        <f t="shared" si="4"/>
        <v>138851749996</v>
      </c>
      <c r="V24" s="2"/>
      <c r="W24" s="51">
        <f t="shared" si="1"/>
        <v>138721460996</v>
      </c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</row>
    <row r="25" spans="1:34" s="39" customFormat="1" ht="24.75" customHeight="1">
      <c r="A25" s="31"/>
      <c r="B25" s="40"/>
      <c r="C25" s="33"/>
      <c r="D25" s="34" t="s">
        <v>6</v>
      </c>
      <c r="E25" s="35"/>
      <c r="F25" s="59">
        <f>SUM(F26,F27,F28,F29,F30,F31,F32,F41,F42,F46,F47,F48,F49)</f>
        <v>6393733284</v>
      </c>
      <c r="G25" s="59">
        <f aca="true" t="shared" si="5" ref="G25:T25">SUM(G26,G27,G28,G29,G30,G31,G32,G41,G42,G46,G47,G48,G49)</f>
        <v>2981302062</v>
      </c>
      <c r="H25" s="59">
        <f t="shared" si="5"/>
        <v>8449708295</v>
      </c>
      <c r="I25" s="59">
        <f t="shared" si="5"/>
        <v>18285754469</v>
      </c>
      <c r="J25" s="59">
        <f t="shared" si="5"/>
        <v>123462833503</v>
      </c>
      <c r="K25" s="59">
        <f t="shared" si="5"/>
        <v>983218045997</v>
      </c>
      <c r="L25" s="59">
        <f t="shared" si="5"/>
        <v>64178603046</v>
      </c>
      <c r="M25" s="59">
        <f t="shared" si="5"/>
        <v>49222264692</v>
      </c>
      <c r="N25" s="59">
        <f t="shared" si="5"/>
        <v>4901421079</v>
      </c>
      <c r="O25" s="59">
        <f t="shared" si="5"/>
        <v>96647733284</v>
      </c>
      <c r="P25" s="59">
        <f t="shared" si="5"/>
        <v>22139861983</v>
      </c>
      <c r="Q25" s="59">
        <f t="shared" si="5"/>
        <v>803173220482</v>
      </c>
      <c r="R25" s="59">
        <f t="shared" si="5"/>
        <v>18917061895</v>
      </c>
      <c r="S25" s="36">
        <f t="shared" si="5"/>
        <v>1804204000</v>
      </c>
      <c r="T25" s="36">
        <f t="shared" si="5"/>
        <v>12250942000</v>
      </c>
      <c r="U25" s="36">
        <f>SUM(U26,U27,U28,U29,U30,U31,U32,U41,U42,U46,U47,U48,U49)</f>
        <v>2216026690071</v>
      </c>
      <c r="V25" s="38"/>
      <c r="W25" s="52">
        <f>SUM(W26,W27,W28,W29,W30,W31,W32,W41,W42,W46,W47,W48,W49)</f>
        <v>2201971544071</v>
      </c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</row>
    <row r="26" spans="1:34" ht="22.5" customHeight="1">
      <c r="A26" s="3"/>
      <c r="B26" s="17" t="s">
        <v>7</v>
      </c>
      <c r="D26" s="18" t="s">
        <v>8</v>
      </c>
      <c r="F26" s="8">
        <v>5522581870</v>
      </c>
      <c r="G26" s="8">
        <v>2620535484</v>
      </c>
      <c r="H26" s="8">
        <v>7308609023</v>
      </c>
      <c r="I26" s="8">
        <v>9884516309</v>
      </c>
      <c r="J26" s="8">
        <v>14973405114</v>
      </c>
      <c r="K26" s="8">
        <v>99931897031</v>
      </c>
      <c r="L26" s="8">
        <v>7464887431</v>
      </c>
      <c r="M26" s="8">
        <v>5509761965</v>
      </c>
      <c r="N26" s="8">
        <v>4383368812</v>
      </c>
      <c r="O26" s="8">
        <v>5824976043</v>
      </c>
      <c r="P26" s="8">
        <v>15066478052</v>
      </c>
      <c r="Q26" s="8">
        <v>11277968427</v>
      </c>
      <c r="R26" s="8">
        <v>13104688081</v>
      </c>
      <c r="S26" s="8">
        <v>1446485000</v>
      </c>
      <c r="T26" s="8">
        <v>8096568000</v>
      </c>
      <c r="U26" s="8">
        <f aca="true" t="shared" si="6" ref="U26:U31">SUM(F26:T26)</f>
        <v>212416726642</v>
      </c>
      <c r="V26" s="2"/>
      <c r="W26" s="51">
        <f t="shared" si="1"/>
        <v>202873673642</v>
      </c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</row>
    <row r="27" spans="1:34" ht="22.5" customHeight="1">
      <c r="A27" s="3"/>
      <c r="B27" s="17" t="s">
        <v>9</v>
      </c>
      <c r="D27" s="18" t="s">
        <v>10</v>
      </c>
      <c r="F27" s="8">
        <v>201166437</v>
      </c>
      <c r="G27" s="8">
        <v>143862070</v>
      </c>
      <c r="H27" s="8">
        <v>315734365</v>
      </c>
      <c r="I27" s="8">
        <v>517340554</v>
      </c>
      <c r="J27" s="8">
        <v>994644971</v>
      </c>
      <c r="K27" s="8">
        <v>6188430160</v>
      </c>
      <c r="L27" s="8">
        <v>516984215</v>
      </c>
      <c r="M27" s="8">
        <v>287402738</v>
      </c>
      <c r="N27" s="8">
        <v>168017154</v>
      </c>
      <c r="O27" s="8">
        <v>770247446</v>
      </c>
      <c r="P27" s="8">
        <v>3866958954</v>
      </c>
      <c r="Q27" s="8">
        <v>937215678</v>
      </c>
      <c r="R27" s="8">
        <v>998550690</v>
      </c>
      <c r="S27" s="8">
        <v>151295000</v>
      </c>
      <c r="T27" s="8">
        <v>2607847000</v>
      </c>
      <c r="U27" s="8">
        <f t="shared" si="6"/>
        <v>18665697432</v>
      </c>
      <c r="V27" s="2"/>
      <c r="W27" s="51">
        <f t="shared" si="1"/>
        <v>15906555432</v>
      </c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</row>
    <row r="28" spans="1:34" ht="22.5" customHeight="1">
      <c r="A28" s="3"/>
      <c r="B28" s="17" t="s">
        <v>11</v>
      </c>
      <c r="D28" s="18" t="s">
        <v>52</v>
      </c>
      <c r="F28" s="8">
        <v>407639234</v>
      </c>
      <c r="G28" s="8">
        <v>50855549</v>
      </c>
      <c r="H28" s="8">
        <v>539197704</v>
      </c>
      <c r="I28" s="8">
        <v>371655099</v>
      </c>
      <c r="J28" s="8">
        <v>592104940</v>
      </c>
      <c r="K28" s="8">
        <v>5215206340</v>
      </c>
      <c r="L28" s="8">
        <v>99473932</v>
      </c>
      <c r="M28" s="8">
        <v>125167292</v>
      </c>
      <c r="N28" s="8">
        <v>184249724</v>
      </c>
      <c r="O28" s="8">
        <v>117502587</v>
      </c>
      <c r="P28" s="8">
        <v>1220815696</v>
      </c>
      <c r="Q28" s="8">
        <v>76645725</v>
      </c>
      <c r="R28" s="8">
        <v>146690994</v>
      </c>
      <c r="S28" s="8"/>
      <c r="T28" s="8"/>
      <c r="U28" s="8">
        <f t="shared" si="6"/>
        <v>9147204816</v>
      </c>
      <c r="V28" s="2"/>
      <c r="W28" s="51">
        <f t="shared" si="1"/>
        <v>9147204816</v>
      </c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</row>
    <row r="29" spans="1:34" ht="22.5" customHeight="1">
      <c r="A29" s="3"/>
      <c r="B29" s="17" t="s">
        <v>12</v>
      </c>
      <c r="D29" s="18" t="s">
        <v>14</v>
      </c>
      <c r="F29" s="8">
        <v>75129960</v>
      </c>
      <c r="G29" s="8"/>
      <c r="H29" s="8"/>
      <c r="I29" s="8"/>
      <c r="J29" s="8"/>
      <c r="K29" s="8">
        <v>1472746482</v>
      </c>
      <c r="L29" s="8"/>
      <c r="M29" s="8"/>
      <c r="N29" s="8"/>
      <c r="O29" s="8"/>
      <c r="P29" s="8"/>
      <c r="Q29" s="8">
        <v>488568419</v>
      </c>
      <c r="R29" s="8">
        <v>144558000</v>
      </c>
      <c r="S29" s="8"/>
      <c r="T29" s="8"/>
      <c r="U29" s="8">
        <f t="shared" si="6"/>
        <v>2181002861</v>
      </c>
      <c r="V29" s="2"/>
      <c r="W29" s="51">
        <f t="shared" si="1"/>
        <v>2181002861</v>
      </c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</row>
    <row r="30" spans="1:34" ht="22.5" customHeight="1">
      <c r="A30" s="3"/>
      <c r="B30" s="17" t="s">
        <v>13</v>
      </c>
      <c r="D30" s="18" t="s">
        <v>30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48978000</v>
      </c>
      <c r="T30" s="8">
        <v>65787000</v>
      </c>
      <c r="U30" s="8">
        <f t="shared" si="6"/>
        <v>114765000</v>
      </c>
      <c r="V30" s="2"/>
      <c r="W30" s="5">
        <f t="shared" si="1"/>
        <v>0</v>
      </c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</row>
    <row r="31" spans="1:34" ht="22.5" customHeight="1">
      <c r="A31" s="3"/>
      <c r="B31" s="17" t="s">
        <v>75</v>
      </c>
      <c r="D31" s="18" t="s">
        <v>67</v>
      </c>
      <c r="F31" s="8">
        <v>51265866</v>
      </c>
      <c r="G31" s="8"/>
      <c r="H31" s="8"/>
      <c r="I31" s="8"/>
      <c r="J31" s="8">
        <v>264821306</v>
      </c>
      <c r="K31" s="8">
        <v>538506742</v>
      </c>
      <c r="L31" s="8">
        <v>0</v>
      </c>
      <c r="M31" s="8">
        <v>40855632</v>
      </c>
      <c r="N31" s="8"/>
      <c r="O31" s="8"/>
      <c r="P31" s="8"/>
      <c r="Q31" s="8">
        <v>375377827</v>
      </c>
      <c r="R31" s="8"/>
      <c r="S31" s="8"/>
      <c r="T31" s="8"/>
      <c r="U31" s="8">
        <f t="shared" si="6"/>
        <v>1270827373</v>
      </c>
      <c r="V31" s="2"/>
      <c r="W31" s="51">
        <f t="shared" si="1"/>
        <v>1270827373</v>
      </c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 spans="1:34" ht="22.5" customHeight="1">
      <c r="A32" s="3"/>
      <c r="B32" s="17" t="s">
        <v>76</v>
      </c>
      <c r="D32" s="21" t="s">
        <v>68</v>
      </c>
      <c r="F32" s="8">
        <f aca="true" t="shared" si="7" ref="F32:T32">SUM(F33:F39)</f>
        <v>49144195</v>
      </c>
      <c r="G32" s="8">
        <f t="shared" si="7"/>
        <v>62000731</v>
      </c>
      <c r="H32" s="8">
        <f t="shared" si="7"/>
        <v>195517625</v>
      </c>
      <c r="I32" s="8">
        <f t="shared" si="7"/>
        <v>319595817</v>
      </c>
      <c r="J32" s="8">
        <f t="shared" si="7"/>
        <v>907010102</v>
      </c>
      <c r="K32" s="8">
        <f t="shared" si="7"/>
        <v>306660044</v>
      </c>
      <c r="L32" s="8">
        <f t="shared" si="7"/>
        <v>447233415</v>
      </c>
      <c r="M32" s="8">
        <f t="shared" si="7"/>
        <v>95932612</v>
      </c>
      <c r="N32" s="8">
        <f t="shared" si="7"/>
        <v>67073390</v>
      </c>
      <c r="O32" s="8">
        <f t="shared" si="7"/>
        <v>571169360</v>
      </c>
      <c r="P32" s="8">
        <f t="shared" si="7"/>
        <v>951946858</v>
      </c>
      <c r="Q32" s="8">
        <f t="shared" si="7"/>
        <v>158663017</v>
      </c>
      <c r="R32" s="8">
        <f t="shared" si="7"/>
        <v>323426186</v>
      </c>
      <c r="S32" s="8">
        <f t="shared" si="7"/>
        <v>92759000</v>
      </c>
      <c r="T32" s="8">
        <f t="shared" si="7"/>
        <v>211834000</v>
      </c>
      <c r="U32" s="8">
        <f>SUM(U33:U40)</f>
        <v>4759966352</v>
      </c>
      <c r="V32" s="2"/>
      <c r="W32" s="5">
        <f t="shared" si="1"/>
        <v>4455373352</v>
      </c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1:34" ht="22.5" customHeight="1">
      <c r="A33" s="3"/>
      <c r="B33" s="29" t="s">
        <v>20</v>
      </c>
      <c r="C33" s="27"/>
      <c r="D33" s="30" t="s">
        <v>38</v>
      </c>
      <c r="F33" s="9"/>
      <c r="G33" s="9"/>
      <c r="H33" s="9"/>
      <c r="I33" s="9"/>
      <c r="J33" s="9">
        <v>0</v>
      </c>
      <c r="K33" s="9"/>
      <c r="L33" s="9"/>
      <c r="M33" s="9"/>
      <c r="N33" s="9"/>
      <c r="O33" s="9"/>
      <c r="P33" s="9"/>
      <c r="Q33" s="9"/>
      <c r="R33" s="9"/>
      <c r="S33" s="9"/>
      <c r="T33" s="9"/>
      <c r="U33" s="9">
        <f aca="true" t="shared" si="8" ref="U33:U41">SUM(F33:T33)</f>
        <v>0</v>
      </c>
      <c r="V33" s="2"/>
      <c r="W33" s="5">
        <f t="shared" si="1"/>
        <v>0</v>
      </c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1:34" ht="22.5" customHeight="1">
      <c r="A34" s="3"/>
      <c r="B34" s="19" t="s">
        <v>39</v>
      </c>
      <c r="D34" s="18" t="s">
        <v>98</v>
      </c>
      <c r="F34" s="8"/>
      <c r="G34" s="8"/>
      <c r="H34" s="8">
        <v>0</v>
      </c>
      <c r="I34" s="8"/>
      <c r="J34" s="8"/>
      <c r="K34" s="8">
        <v>30000000</v>
      </c>
      <c r="L34" s="8"/>
      <c r="M34" s="8"/>
      <c r="N34" s="8"/>
      <c r="O34" s="8">
        <v>0</v>
      </c>
      <c r="P34" s="8"/>
      <c r="Q34" s="8"/>
      <c r="R34" s="8">
        <v>0</v>
      </c>
      <c r="S34" s="8"/>
      <c r="T34" s="8"/>
      <c r="U34" s="8">
        <f t="shared" si="8"/>
        <v>30000000</v>
      </c>
      <c r="V34" s="2"/>
      <c r="W34" s="5">
        <f t="shared" si="1"/>
        <v>30000000</v>
      </c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</row>
    <row r="35" spans="1:34" ht="22.5" customHeight="1">
      <c r="A35" s="3"/>
      <c r="B35" s="19" t="s">
        <v>31</v>
      </c>
      <c r="D35" s="18" t="s">
        <v>33</v>
      </c>
      <c r="F35" s="8">
        <v>0</v>
      </c>
      <c r="G35" s="8"/>
      <c r="H35" s="8"/>
      <c r="I35" s="8">
        <v>242075988</v>
      </c>
      <c r="J35" s="8">
        <v>619800000</v>
      </c>
      <c r="K35" s="8">
        <v>0</v>
      </c>
      <c r="L35" s="8">
        <v>174580060</v>
      </c>
      <c r="M35" s="8">
        <v>53740800</v>
      </c>
      <c r="N35" s="8"/>
      <c r="O35" s="8">
        <v>183600000</v>
      </c>
      <c r="P35" s="8">
        <v>48800000</v>
      </c>
      <c r="Q35" s="8">
        <v>61347783</v>
      </c>
      <c r="R35" s="8">
        <v>74256000</v>
      </c>
      <c r="S35" s="8">
        <v>56902000</v>
      </c>
      <c r="T35" s="8">
        <v>136345000</v>
      </c>
      <c r="U35" s="8">
        <f t="shared" si="8"/>
        <v>1651447631</v>
      </c>
      <c r="V35" s="2"/>
      <c r="W35" s="51">
        <f t="shared" si="1"/>
        <v>1458200631</v>
      </c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</row>
    <row r="36" spans="1:34" ht="22.5" customHeight="1">
      <c r="A36" s="3"/>
      <c r="B36" s="19" t="s">
        <v>32</v>
      </c>
      <c r="D36" s="18" t="s">
        <v>34</v>
      </c>
      <c r="F36" s="8"/>
      <c r="G36" s="8">
        <v>1848701</v>
      </c>
      <c r="H36" s="8">
        <v>9306703</v>
      </c>
      <c r="I36" s="8">
        <v>7496976</v>
      </c>
      <c r="J36" s="8">
        <v>31494694</v>
      </c>
      <c r="K36" s="8">
        <v>33622762</v>
      </c>
      <c r="L36" s="8">
        <v>16686905</v>
      </c>
      <c r="M36" s="8">
        <v>9813754</v>
      </c>
      <c r="N36" s="8">
        <v>2742883</v>
      </c>
      <c r="O36" s="8">
        <v>30648053</v>
      </c>
      <c r="P36" s="8">
        <v>35031986</v>
      </c>
      <c r="Q36" s="8">
        <v>3965794</v>
      </c>
      <c r="R36" s="8"/>
      <c r="S36" s="8">
        <v>0</v>
      </c>
      <c r="T36" s="8">
        <v>2528000</v>
      </c>
      <c r="U36" s="8">
        <f t="shared" si="8"/>
        <v>185187211</v>
      </c>
      <c r="V36" s="2"/>
      <c r="W36" s="51">
        <f t="shared" si="1"/>
        <v>182659211</v>
      </c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1:34" ht="22.5" customHeight="1">
      <c r="A37" s="3"/>
      <c r="B37" s="19" t="s">
        <v>37</v>
      </c>
      <c r="D37" s="18" t="s">
        <v>47</v>
      </c>
      <c r="F37" s="8">
        <v>1985740</v>
      </c>
      <c r="G37" s="8">
        <v>27295587</v>
      </c>
      <c r="H37" s="8">
        <v>12845600</v>
      </c>
      <c r="I37" s="8">
        <v>8694007</v>
      </c>
      <c r="J37" s="8">
        <v>80887191</v>
      </c>
      <c r="K37" s="8">
        <v>115588746</v>
      </c>
      <c r="L37" s="8">
        <v>129112947</v>
      </c>
      <c r="M37" s="8">
        <v>2774851</v>
      </c>
      <c r="N37" s="8">
        <v>1643581</v>
      </c>
      <c r="O37" s="8">
        <v>54660084</v>
      </c>
      <c r="P37" s="8">
        <v>140717050</v>
      </c>
      <c r="Q37" s="8">
        <v>7403630</v>
      </c>
      <c r="R37" s="8">
        <v>72228992</v>
      </c>
      <c r="S37" s="8">
        <v>12912000</v>
      </c>
      <c r="T37" s="8">
        <v>40097000</v>
      </c>
      <c r="U37" s="8">
        <f t="shared" si="8"/>
        <v>708847006</v>
      </c>
      <c r="V37" s="2"/>
      <c r="W37" s="51">
        <f t="shared" si="1"/>
        <v>655838006</v>
      </c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 ht="22.5" customHeight="1">
      <c r="A38" s="3"/>
      <c r="B38" s="19" t="s">
        <v>21</v>
      </c>
      <c r="D38" s="18" t="s">
        <v>36</v>
      </c>
      <c r="F38" s="8">
        <v>16695745</v>
      </c>
      <c r="G38" s="8">
        <v>32814793</v>
      </c>
      <c r="H38" s="8">
        <v>77649834</v>
      </c>
      <c r="I38" s="8">
        <v>17433752</v>
      </c>
      <c r="J38" s="8">
        <v>111806666</v>
      </c>
      <c r="K38" s="8">
        <v>66112759</v>
      </c>
      <c r="L38" s="8">
        <v>67980833</v>
      </c>
      <c r="M38" s="8">
        <v>29560207</v>
      </c>
      <c r="N38" s="8">
        <v>40163957</v>
      </c>
      <c r="O38" s="8">
        <v>191848702</v>
      </c>
      <c r="P38" s="8">
        <v>191942746</v>
      </c>
      <c r="Q38" s="8">
        <v>74981613</v>
      </c>
      <c r="R38" s="8">
        <v>43669445</v>
      </c>
      <c r="S38" s="8">
        <v>17457000</v>
      </c>
      <c r="T38" s="8">
        <v>29768000</v>
      </c>
      <c r="U38" s="8">
        <f t="shared" si="8"/>
        <v>1009886052</v>
      </c>
      <c r="V38" s="2"/>
      <c r="W38" s="51">
        <f t="shared" si="1"/>
        <v>962661052</v>
      </c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 ht="22.5" customHeight="1">
      <c r="A39" s="3"/>
      <c r="B39" s="19" t="s">
        <v>23</v>
      </c>
      <c r="D39" s="18" t="s">
        <v>35</v>
      </c>
      <c r="F39" s="8">
        <v>30462710</v>
      </c>
      <c r="G39" s="8">
        <v>41650</v>
      </c>
      <c r="H39" s="8">
        <v>95715488</v>
      </c>
      <c r="I39" s="8">
        <v>43895094</v>
      </c>
      <c r="J39" s="8">
        <v>63021551</v>
      </c>
      <c r="K39" s="8">
        <v>61335777</v>
      </c>
      <c r="L39" s="8">
        <v>58872670</v>
      </c>
      <c r="M39" s="8">
        <v>43000</v>
      </c>
      <c r="N39" s="8">
        <v>22522969</v>
      </c>
      <c r="O39" s="8">
        <v>110412521</v>
      </c>
      <c r="P39" s="8">
        <v>535455076</v>
      </c>
      <c r="Q39" s="8">
        <v>10964197</v>
      </c>
      <c r="R39" s="8">
        <v>133271749</v>
      </c>
      <c r="S39" s="8">
        <v>5488000</v>
      </c>
      <c r="T39" s="8">
        <v>3096000</v>
      </c>
      <c r="U39" s="8">
        <f t="shared" si="8"/>
        <v>1174598452</v>
      </c>
      <c r="V39" s="2"/>
      <c r="W39" s="51">
        <f t="shared" si="1"/>
        <v>1166014452</v>
      </c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1:34" ht="22.5" customHeight="1">
      <c r="A40" s="3"/>
      <c r="B40" s="19" t="s">
        <v>96</v>
      </c>
      <c r="D40" s="18" t="s">
        <v>97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>
        <f t="shared" si="8"/>
        <v>0</v>
      </c>
      <c r="V40" s="2"/>
      <c r="W40" s="5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1:34" ht="22.5" customHeight="1">
      <c r="A41" s="3"/>
      <c r="B41" s="22">
        <v>30</v>
      </c>
      <c r="C41" s="23"/>
      <c r="D41" s="24" t="s">
        <v>100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8">
        <f t="shared" si="8"/>
        <v>0</v>
      </c>
      <c r="V41" s="2"/>
      <c r="W41" s="5">
        <f t="shared" si="1"/>
        <v>0</v>
      </c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1:34" ht="22.5" customHeight="1">
      <c r="A42" s="3"/>
      <c r="B42" s="22" t="s">
        <v>77</v>
      </c>
      <c r="C42" s="23"/>
      <c r="D42" s="24" t="s">
        <v>15</v>
      </c>
      <c r="F42" s="10">
        <f>SUM(F43:F45)</f>
        <v>24836100</v>
      </c>
      <c r="G42" s="10">
        <f aca="true" t="shared" si="9" ref="G42:U42">SUM(G43:G45)</f>
        <v>0</v>
      </c>
      <c r="H42" s="10">
        <f t="shared" si="9"/>
        <v>0</v>
      </c>
      <c r="I42" s="10">
        <f t="shared" si="9"/>
        <v>5158131190</v>
      </c>
      <c r="J42" s="10">
        <f>SUM(J43:J45)</f>
        <v>83462172320</v>
      </c>
      <c r="K42" s="10">
        <f>SUM(K43:K45)</f>
        <v>760339458093</v>
      </c>
      <c r="L42" s="10">
        <f>SUM(L43:L45)</f>
        <v>49875536923</v>
      </c>
      <c r="M42" s="10">
        <f t="shared" si="9"/>
        <v>40027312086</v>
      </c>
      <c r="N42" s="10">
        <f t="shared" si="9"/>
        <v>60606965</v>
      </c>
      <c r="O42" s="10">
        <f t="shared" si="9"/>
        <v>77789878885</v>
      </c>
      <c r="P42" s="10">
        <f t="shared" si="9"/>
        <v>0</v>
      </c>
      <c r="Q42" s="10">
        <f>SUM(Q43:Q45)</f>
        <v>332615528204</v>
      </c>
      <c r="R42" s="10">
        <f t="shared" si="9"/>
        <v>3517051077</v>
      </c>
      <c r="S42" s="10">
        <f t="shared" si="9"/>
        <v>0</v>
      </c>
      <c r="T42" s="10">
        <f t="shared" si="9"/>
        <v>346448000</v>
      </c>
      <c r="U42" s="41">
        <f t="shared" si="9"/>
        <v>1353216959843</v>
      </c>
      <c r="V42" s="2"/>
      <c r="W42" s="5">
        <f t="shared" si="1"/>
        <v>1352870511843</v>
      </c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ht="22.5" customHeight="1">
      <c r="A43" s="3"/>
      <c r="B43" s="19" t="s">
        <v>20</v>
      </c>
      <c r="D43" s="18" t="s">
        <v>42</v>
      </c>
      <c r="F43" s="8">
        <v>24836100</v>
      </c>
      <c r="G43" s="8"/>
      <c r="H43" s="8"/>
      <c r="I43" s="8">
        <v>57614057</v>
      </c>
      <c r="J43" s="8">
        <v>1024100379</v>
      </c>
      <c r="K43" s="8">
        <v>3128435052</v>
      </c>
      <c r="L43" s="8">
        <v>106411644</v>
      </c>
      <c r="M43" s="8">
        <v>264701786</v>
      </c>
      <c r="N43" s="8">
        <v>60606965</v>
      </c>
      <c r="O43" s="8">
        <v>0</v>
      </c>
      <c r="P43" s="8"/>
      <c r="Q43" s="8"/>
      <c r="R43" s="8">
        <v>77212671</v>
      </c>
      <c r="S43" s="8"/>
      <c r="T43" s="8"/>
      <c r="U43" s="8">
        <f aca="true" t="shared" si="10" ref="U43:U49">SUM(F43:T43)</f>
        <v>4743918654</v>
      </c>
      <c r="V43" s="2"/>
      <c r="W43" s="51">
        <f t="shared" si="1"/>
        <v>4743918654</v>
      </c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</row>
    <row r="44" spans="1:34" ht="22.5" customHeight="1">
      <c r="A44" s="3"/>
      <c r="B44" s="19" t="s">
        <v>39</v>
      </c>
      <c r="D44" s="18" t="s">
        <v>43</v>
      </c>
      <c r="F44" s="8"/>
      <c r="G44" s="8"/>
      <c r="H44" s="8"/>
      <c r="I44" s="8">
        <v>5100517133</v>
      </c>
      <c r="J44" s="8">
        <v>82438071941</v>
      </c>
      <c r="K44" s="8">
        <v>757211023041</v>
      </c>
      <c r="L44" s="8">
        <v>49769125279</v>
      </c>
      <c r="M44" s="8">
        <v>39762610300</v>
      </c>
      <c r="N44" s="8"/>
      <c r="O44" s="8">
        <v>77789878885</v>
      </c>
      <c r="P44" s="8"/>
      <c r="Q44" s="8">
        <v>332615528204</v>
      </c>
      <c r="R44" s="8">
        <v>3439838406</v>
      </c>
      <c r="S44" s="8"/>
      <c r="T44" s="8">
        <v>346448000</v>
      </c>
      <c r="U44" s="8">
        <f t="shared" si="10"/>
        <v>1348473041189</v>
      </c>
      <c r="V44" s="2"/>
      <c r="W44" s="51">
        <f t="shared" si="1"/>
        <v>1348126593189</v>
      </c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</row>
    <row r="45" spans="1:34" ht="22.5" customHeight="1">
      <c r="A45" s="3"/>
      <c r="B45" s="19" t="s">
        <v>31</v>
      </c>
      <c r="D45" s="18" t="s">
        <v>101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>
        <f t="shared" si="10"/>
        <v>0</v>
      </c>
      <c r="V45" s="2"/>
      <c r="W45" s="5">
        <f t="shared" si="1"/>
        <v>0</v>
      </c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</row>
    <row r="46" spans="1:34" ht="22.5" customHeight="1">
      <c r="A46" s="3"/>
      <c r="B46" s="17" t="s">
        <v>16</v>
      </c>
      <c r="D46" s="18" t="s">
        <v>40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>
        <f t="shared" si="10"/>
        <v>0</v>
      </c>
      <c r="V46" s="2"/>
      <c r="W46" s="5">
        <f t="shared" si="1"/>
        <v>0</v>
      </c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</row>
    <row r="47" spans="1:34" ht="22.5" customHeight="1">
      <c r="A47" s="3"/>
      <c r="B47" s="17" t="s">
        <v>17</v>
      </c>
      <c r="D47" s="18" t="s">
        <v>18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>
        <v>437240728040</v>
      </c>
      <c r="R47" s="8"/>
      <c r="S47" s="8"/>
      <c r="T47" s="8"/>
      <c r="U47" s="8">
        <f>SUM(F47:T47)</f>
        <v>437240728040</v>
      </c>
      <c r="V47" s="2"/>
      <c r="W47" s="51">
        <f t="shared" si="1"/>
        <v>437240728040</v>
      </c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</row>
    <row r="48" spans="1:34" ht="22.5" customHeight="1">
      <c r="A48" s="3"/>
      <c r="B48" s="17" t="s">
        <v>78</v>
      </c>
      <c r="D48" s="18" t="s">
        <v>41</v>
      </c>
      <c r="F48" s="8">
        <v>61969622</v>
      </c>
      <c r="G48" s="8">
        <v>104048228</v>
      </c>
      <c r="H48" s="8">
        <v>90649578</v>
      </c>
      <c r="I48" s="8">
        <v>2034515500</v>
      </c>
      <c r="J48" s="8">
        <v>22268674750</v>
      </c>
      <c r="K48" s="8">
        <v>109225141105</v>
      </c>
      <c r="L48" s="8">
        <v>5774487130</v>
      </c>
      <c r="M48" s="8">
        <v>3135832367</v>
      </c>
      <c r="N48" s="8">
        <v>38105034</v>
      </c>
      <c r="O48" s="8">
        <v>11573958963</v>
      </c>
      <c r="P48" s="8">
        <v>1033662423</v>
      </c>
      <c r="Q48" s="8">
        <v>20002525145</v>
      </c>
      <c r="R48" s="8">
        <v>682096867</v>
      </c>
      <c r="S48" s="8">
        <v>64677000</v>
      </c>
      <c r="T48" s="8">
        <v>922458000</v>
      </c>
      <c r="U48" s="8">
        <f t="shared" si="10"/>
        <v>177012801712</v>
      </c>
      <c r="V48" s="2"/>
      <c r="W48" s="51">
        <f t="shared" si="1"/>
        <v>176025666712</v>
      </c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</row>
    <row r="49" spans="1:34" ht="22.5" customHeight="1">
      <c r="A49" s="3"/>
      <c r="B49" s="22" t="s">
        <v>79</v>
      </c>
      <c r="C49" s="23"/>
      <c r="D49" s="24" t="s">
        <v>19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10">
        <v>10000</v>
      </c>
      <c r="T49" s="10"/>
      <c r="U49" s="10">
        <f t="shared" si="10"/>
        <v>10000</v>
      </c>
      <c r="V49" s="2"/>
      <c r="W49" s="5">
        <f t="shared" si="1"/>
        <v>0</v>
      </c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</row>
    <row r="50" spans="6:34" ht="25.5" customHeight="1"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spans="6:34" ht="18" customHeight="1" hidden="1"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>
        <f>+S9-S25</f>
        <v>-27261000</v>
      </c>
      <c r="T51" s="4">
        <f>+T9-T25</f>
        <v>439011000</v>
      </c>
      <c r="U51" s="4">
        <f>+U9-U25</f>
        <v>-102757768558</v>
      </c>
      <c r="V51" s="4">
        <f>+V9-V25</f>
        <v>0</v>
      </c>
      <c r="W51" s="4">
        <f>+W9-W25</f>
        <v>-103169518558</v>
      </c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 spans="6:34" ht="18" customHeight="1"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</row>
    <row r="53" spans="6:34" ht="18" customHeight="1"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</row>
    <row r="54" spans="6:34" ht="18" customHeight="1"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</row>
    <row r="55" spans="6:34" ht="18" customHeight="1"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</row>
    <row r="56" spans="6:34" ht="18" customHeight="1"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</row>
    <row r="57" spans="6:34" ht="18" customHeight="1"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</row>
    <row r="58" spans="6:34" ht="18" customHeight="1">
      <c r="F58" s="2"/>
      <c r="G58" s="2"/>
      <c r="H58" s="2"/>
      <c r="I58" s="2"/>
      <c r="J58" s="2"/>
      <c r="K58" s="2"/>
      <c r="L58" s="28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</row>
    <row r="59" spans="6:34" ht="18" customHeight="1"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</row>
    <row r="60" spans="6:34" ht="18" customHeight="1"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</row>
    <row r="61" spans="6:34" ht="18" customHeight="1"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</row>
    <row r="62" spans="6:34" ht="18" customHeight="1"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</row>
    <row r="63" spans="6:34" ht="18" customHeight="1"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</row>
    <row r="64" spans="6:34" ht="18" customHeight="1"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</row>
    <row r="65" spans="6:34" ht="18" customHeight="1"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</row>
    <row r="66" spans="6:34" ht="18" customHeight="1"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</row>
    <row r="67" spans="6:34" ht="18" customHeight="1"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</row>
    <row r="68" spans="6:34" ht="18" customHeight="1"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</row>
    <row r="69" spans="6:34" ht="18" customHeight="1"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</row>
    <row r="70" spans="6:34" ht="18" customHeight="1"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</row>
    <row r="71" spans="6:34" ht="18" customHeight="1"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</row>
    <row r="72" spans="6:34" ht="18" customHeight="1"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</row>
    <row r="73" spans="6:34" ht="18" customHeight="1"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</row>
    <row r="74" spans="6:34" ht="18" customHeight="1"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</row>
    <row r="75" spans="6:34" ht="18" customHeight="1"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</row>
    <row r="76" spans="6:34" ht="18" customHeight="1"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</row>
    <row r="77" spans="6:34" ht="18" customHeight="1"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</row>
    <row r="78" spans="6:34" ht="18" customHeight="1"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</row>
    <row r="79" spans="6:34" ht="18" customHeight="1"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</row>
    <row r="80" spans="22:34" ht="18" customHeight="1"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</row>
    <row r="81" spans="22:34" ht="18" customHeight="1"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</row>
    <row r="82" spans="22:34" ht="18" customHeight="1"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</row>
    <row r="83" spans="22:34" ht="18" customHeight="1"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</row>
    <row r="84" spans="22:34" ht="18" customHeight="1"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</row>
    <row r="85" spans="22:34" ht="18" customHeight="1"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</row>
    <row r="86" spans="22:34" ht="18" customHeight="1"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</row>
    <row r="87" spans="22:34" ht="18" customHeight="1"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</row>
    <row r="88" spans="22:34" ht="18" customHeight="1"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</row>
    <row r="89" spans="22:34" ht="18" customHeight="1"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</row>
    <row r="90" spans="22:34" ht="18" customHeight="1"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</row>
    <row r="91" spans="22:34" ht="18" customHeight="1"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</row>
    <row r="92" spans="22:34" ht="18" customHeight="1"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</row>
    <row r="93" spans="22:34" ht="18" customHeight="1"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</row>
    <row r="94" spans="22:34" ht="18" customHeight="1"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</row>
    <row r="95" spans="22:34" ht="18" customHeight="1"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</row>
    <row r="96" spans="22:34" ht="18" customHeight="1"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</row>
    <row r="97" spans="22:34" ht="18" customHeight="1"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</row>
    <row r="98" spans="22:34" ht="18" customHeight="1"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</row>
    <row r="99" spans="22:34" ht="18" customHeight="1"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</row>
    <row r="100" spans="22:34" ht="18" customHeight="1"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</row>
    <row r="101" spans="22:34" ht="18" customHeight="1"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</row>
    <row r="102" spans="22:34" ht="18" customHeight="1"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</row>
    <row r="103" spans="22:34" ht="18" customHeight="1"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</row>
    <row r="104" spans="22:34" ht="18" customHeight="1"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</row>
    <row r="105" spans="22:34" ht="18" customHeight="1"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</row>
    <row r="106" spans="22:34" ht="18" customHeight="1"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</row>
    <row r="107" spans="22:34" ht="18" customHeight="1"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</row>
    <row r="108" spans="22:34" ht="18" customHeight="1"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</row>
    <row r="109" spans="22:34" ht="18" customHeight="1"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</row>
    <row r="110" spans="22:34" ht="18" customHeight="1"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</row>
    <row r="111" spans="22:34" ht="18" customHeight="1"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</row>
  </sheetData>
  <sheetProtection/>
  <mergeCells count="1">
    <mergeCell ref="K3:M3"/>
  </mergeCells>
  <printOptions/>
  <pageMargins left="0.15748031496062992" right="0.15748031496062992" top="0.7086614173228347" bottom="0.35433070866141736" header="0.31496062992125984" footer="0.31496062992125984"/>
  <pageSetup fitToHeight="0" horizontalDpi="600" verticalDpi="600" orientation="landscape" scale="47" r:id="rId2"/>
  <colBreaks count="1" manualBreakCount="1">
    <brk id="2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MODIFICACIONES PRESUPUESTARIAS DGOP</dc:subject>
  <dc:creator>LILIAN</dc:creator>
  <cp:keywords/>
  <dc:description/>
  <cp:lastModifiedBy>Roberto Peñailillo Guzman (DIRPLAN)</cp:lastModifiedBy>
  <cp:lastPrinted>2022-12-23T19:52:04Z</cp:lastPrinted>
  <dcterms:created xsi:type="dcterms:W3CDTF">1998-06-30T14:14:38Z</dcterms:created>
  <dcterms:modified xsi:type="dcterms:W3CDTF">2023-06-01T18:23:17Z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0x010100305E68ADEE1C284FBD16947B199F6B66</vt:lpwstr>
  </property>
  <property fmtid="{D5CDD505-2E9C-101B-9397-08002B2CF9AE}" pid="3" name="Orden">
    <vt:lpwstr>3</vt:lpwstr>
  </property>
</Properties>
</file>