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381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FET'!$B$2:$U$30</definedName>
    <definedName name="_xlnm.Print_Area" localSheetId="0">'VIGENTE FET'!$B$1:$U$24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<sst xmlns="http://schemas.openxmlformats.org/spreadsheetml/2006/main" count="253" uniqueCount="118">
  <si>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</si>
  <si>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</si>
  <si>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</si>
  <si>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</si>
  <si>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</si>
  <si>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</si>
  <si>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</si>
  <si>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</si>
  <si>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</si>
  <si>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</si>
  <si>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</si>
  <si>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</si>
  <si>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</si>
  <si>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</si>
  <si>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</si>
  <si>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</si>
  <si>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</si>
  <si>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</si>
  <si>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</si>
  <si>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</si>
  <si>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</si>
  <si>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</si>
  <si>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</si>
  <si>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</si>
  <si>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</si>
  <si>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</si>
  <si>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</si>
  <si>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</si>
  <si>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</si>
  <si>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</si>
  <si>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</si>
  <si>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</si>
  <si>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</si>
  <si>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</si>
  <si>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</si>
  <si>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</si>
  <si>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</si>
  <si>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</si>
  <si>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</si>
  <si>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</si>
  <si>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</si>
  <si>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</si>
  <si>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</si>
  <si>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</si>
  <si>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</si>
  <si>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</si>
  <si>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</si>
  <si>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</si>
  <si>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</si>
  <si>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</si>
  <si>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</si>
  <si>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</si>
  <si>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</si>
  <si>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</si>
  <si>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</si>
  <si>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</si>
  <si>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</si>
  <si>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</si>
  <si>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</si>
  <si>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</si>
  <si>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</si>
  <si>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</si>
  <si>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</si>
  <si>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</si>
  <si>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</si>
  <si>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</si>
  <si>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</si>
  <si>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</si>
  <si>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</si>
  <si>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</si>
  <si>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</si>
  <si>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</si>
  <si>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</si>
  <si>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</si>
  <si>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</si>
  <si>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</si>
  <si>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</si>
  <si>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</si>
  <si>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</si>
  <si>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</si>
  <si>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</si>
  <si>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</si>
  <si>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</si>
  <si>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</si>
  <si>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</si>
  <si>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</si>
  <si>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</si>
  <si>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</si>
  <si>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</si>
  <si>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</si>
  <si>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</si>
  <si>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</si>
  <si>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</si>
  <si>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</si>
  <si>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</si>
  <si>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</si>
  <si>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</si>
  <si>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</si>
  <si>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</si>
  <si>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</si>
  <si>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</si>
  <si>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</si>
  <si>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</si>
  <si>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</si>
  <si>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</si>
  <si>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</si>
  <si>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</si>
  <si>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</si>
  <si>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</si>
  <si>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</si>
  <si>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</si>
  <si>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</si>
  <si>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</si>
  <si>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</si>
  <si>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</si>
  <si>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</si>
  <si>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</si>
  <si>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AGOSTO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</si>
</sst>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52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9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72" fontId="4" fillId="0" borderId="14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4" xfId="0" applyFont="1" applyFill="1" applyBorder="1" applyAlignment="1">
      <alignment horizontal="center"/>
    </xf>
    <xf numFmtId="172" fontId="50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72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72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72" fontId="5" fillId="0" borderId="0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vertical="center"/>
      <protection/>
    </xf>
    <xf numFmtId="172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72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72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72" fontId="50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72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72" fontId="4" fillId="34" borderId="0" xfId="0" applyFont="1" applyFill="1" applyAlignment="1">
      <alignment/>
    </xf>
    <xf numFmtId="172" fontId="9" fillId="0" borderId="10" xfId="0" applyFont="1" applyFill="1" applyBorder="1" applyAlignment="1">
      <alignment vertical="center"/>
    </xf>
    <xf numFmtId="37" fontId="8" fillId="0" borderId="0" xfId="0" applyNumberFormat="1" applyFont="1" applyFill="1" applyAlignment="1" applyProtection="1">
      <alignment vertical="center"/>
      <protection/>
    </xf>
    <xf numFmtId="172" fontId="8" fillId="0" borderId="0" xfId="0" applyFont="1" applyFill="1" applyAlignment="1">
      <alignment vertical="center"/>
    </xf>
    <xf numFmtId="173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 horizontal="left"/>
      <protection/>
    </xf>
    <xf numFmtId="172" fontId="10" fillId="0" borderId="0" xfId="0" applyFont="1" applyFill="1" applyAlignment="1">
      <alignment/>
    </xf>
    <xf numFmtId="41" fontId="10" fillId="0" borderId="0" xfId="66" applyFont="1" applyFill="1" applyAlignment="1">
      <alignment/>
    </xf>
    <xf numFmtId="172" fontId="10" fillId="0" borderId="0" xfId="0" applyFont="1" applyFill="1" applyAlignment="1" applyProtection="1">
      <alignment horizontal="left"/>
      <protection/>
    </xf>
    <xf numFmtId="172" fontId="10" fillId="0" borderId="0" xfId="0" applyFont="1" applyFill="1" applyBorder="1" applyAlignment="1">
      <alignment/>
    </xf>
    <xf numFmtId="172" fontId="10" fillId="0" borderId="14" xfId="0" applyFont="1" applyFill="1" applyBorder="1" applyAlignment="1">
      <alignment horizontal="center"/>
    </xf>
    <xf numFmtId="172" fontId="10" fillId="0" borderId="14" xfId="0" applyFont="1" applyFill="1" applyBorder="1" applyAlignment="1">
      <alignment horizontal="center" wrapText="1"/>
    </xf>
    <xf numFmtId="172" fontId="11" fillId="0" borderId="14" xfId="0" applyFont="1" applyFill="1" applyBorder="1" applyAlignment="1">
      <alignment horizontal="center"/>
    </xf>
    <xf numFmtId="37" fontId="10" fillId="0" borderId="11" xfId="0" applyNumberFormat="1" applyFont="1" applyFill="1" applyBorder="1" applyAlignment="1" applyProtection="1" quotePrefix="1">
      <alignment horizontal="center"/>
      <protection/>
    </xf>
    <xf numFmtId="37" fontId="11" fillId="0" borderId="11" xfId="0" applyNumberFormat="1" applyFont="1" applyFill="1" applyBorder="1" applyAlignment="1" applyProtection="1">
      <alignment horizontal="center"/>
      <protection/>
    </xf>
    <xf numFmtId="37" fontId="11" fillId="0" borderId="15" xfId="0" applyNumberFormat="1" applyFont="1" applyFill="1" applyBorder="1" applyAlignment="1" applyProtection="1">
      <alignment horizontal="left" vertical="center"/>
      <protection/>
    </xf>
    <xf numFmtId="172" fontId="11" fillId="0" borderId="16" xfId="0" applyFont="1" applyFill="1" applyBorder="1" applyAlignment="1">
      <alignment vertical="center"/>
    </xf>
    <xf numFmtId="37" fontId="11" fillId="0" borderId="17" xfId="0" applyNumberFormat="1" applyFont="1" applyFill="1" applyBorder="1" applyAlignment="1" applyProtection="1">
      <alignment horizontal="center" vertical="center"/>
      <protection/>
    </xf>
    <xf numFmtId="172" fontId="11" fillId="0" borderId="0" xfId="0" applyFont="1" applyFill="1" applyBorder="1" applyAlignment="1">
      <alignment vertical="center"/>
    </xf>
    <xf numFmtId="3" fontId="11" fillId="0" borderId="12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37" fontId="10" fillId="0" borderId="17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 quotePrefix="1">
      <alignment horizontal="center"/>
      <protection/>
    </xf>
    <xf numFmtId="37" fontId="10" fillId="0" borderId="10" xfId="0" applyNumberFormat="1" applyFont="1" applyFill="1" applyBorder="1" applyAlignment="1" applyProtection="1">
      <alignment horizontal="left"/>
      <protection/>
    </xf>
    <xf numFmtId="3" fontId="10" fillId="0" borderId="13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172" fontId="11" fillId="0" borderId="15" xfId="0" applyFont="1" applyFill="1" applyBorder="1" applyAlignment="1">
      <alignment vertical="center"/>
    </xf>
    <xf numFmtId="37" fontId="10" fillId="0" borderId="12" xfId="0" applyNumberFormat="1" applyFont="1" applyFill="1" applyBorder="1" applyAlignment="1" applyProtection="1">
      <alignment vertical="center"/>
      <protection/>
    </xf>
    <xf numFmtId="172" fontId="10" fillId="0" borderId="10" xfId="0" applyFont="1" applyFill="1" applyBorder="1" applyAlignment="1" applyProtection="1">
      <alignment horizontal="left"/>
      <protection/>
    </xf>
    <xf numFmtId="37" fontId="10" fillId="0" borderId="23" xfId="0" applyNumberFormat="1" applyFont="1" applyFill="1" applyBorder="1" applyAlignment="1" applyProtection="1" quotePrefix="1">
      <alignment horizontal="right"/>
      <protection/>
    </xf>
    <xf numFmtId="172" fontId="10" fillId="0" borderId="22" xfId="0" applyFont="1" applyFill="1" applyBorder="1" applyAlignment="1">
      <alignment/>
    </xf>
    <xf numFmtId="37" fontId="10" fillId="0" borderId="24" xfId="0" applyNumberFormat="1" applyFont="1" applyFill="1" applyBorder="1" applyAlignment="1" applyProtection="1">
      <alignment horizontal="left"/>
      <protection/>
    </xf>
    <xf numFmtId="3" fontId="10" fillId="0" borderId="14" xfId="0" applyNumberFormat="1" applyFont="1" applyFill="1" applyBorder="1" applyAlignment="1" applyProtection="1">
      <alignment/>
      <protection/>
    </xf>
    <xf numFmtId="37" fontId="10" fillId="0" borderId="18" xfId="0" applyNumberFormat="1" applyFont="1" applyFill="1" applyBorder="1" applyAlignment="1" applyProtection="1" quotePrefix="1">
      <alignment horizontal="right"/>
      <protection/>
    </xf>
    <xf numFmtId="37" fontId="10" fillId="0" borderId="19" xfId="0" applyNumberFormat="1" applyFont="1" applyFill="1" applyBorder="1" applyAlignment="1" applyProtection="1" quotePrefix="1">
      <alignment horizontal="center"/>
      <protection/>
    </xf>
    <xf numFmtId="172" fontId="10" fillId="0" borderId="20" xfId="0" applyFont="1" applyFill="1" applyBorder="1" applyAlignment="1">
      <alignment/>
    </xf>
    <xf numFmtId="37" fontId="10" fillId="0" borderId="21" xfId="0" applyNumberFormat="1" applyFont="1" applyFill="1" applyBorder="1" applyAlignment="1" applyProtection="1">
      <alignment horizontal="left"/>
      <protection/>
    </xf>
    <xf numFmtId="3" fontId="10" fillId="0" borderId="11" xfId="0" applyNumberFormat="1" applyFont="1" applyFill="1" applyBorder="1" applyAlignment="1" applyProtection="1">
      <alignment/>
      <protection/>
    </xf>
    <xf numFmtId="3" fontId="10" fillId="0" borderId="11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172" fontId="10" fillId="0" borderId="0" xfId="0" applyFont="1" applyFill="1" applyAlignment="1">
      <alignment/>
    </xf>
    <xf numFmtId="172" fontId="10" fillId="0" borderId="0" xfId="0" applyFont="1" applyAlignment="1">
      <alignment/>
    </xf>
    <xf numFmtId="172" fontId="51" fillId="0" borderId="0" xfId="0" applyFont="1" applyFill="1" applyAlignment="1">
      <alignment/>
    </xf>
    <xf numFmtId="172" fontId="10" fillId="0" borderId="0" xfId="0" applyFont="1" applyAlignment="1">
      <alignment/>
    </xf>
    <xf numFmtId="172" fontId="11" fillId="0" borderId="0" xfId="0" applyFont="1" applyFill="1" applyAlignment="1">
      <alignment/>
    </xf>
    <xf numFmtId="172" fontId="10" fillId="0" borderId="0" xfId="0" applyFont="1" applyFill="1" applyAlignment="1">
      <alignment horizontal="center"/>
    </xf>
    <xf numFmtId="172" fontId="50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view="pageLayout" workbookViewId="0" topLeftCell="J1">
      <selection activeCell="O26" sqref="O26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6" width="13.50390625" style="17" customWidth="1"/>
    <col min="7" max="7" width="14.375" style="17" bestFit="1" customWidth="1"/>
    <col min="8" max="8" width="13.25390625" style="17" customWidth="1"/>
    <col min="9" max="9" width="14.50390625" style="17" customWidth="1"/>
    <col min="10" max="10" width="19.00390625" style="17" bestFit="1" customWidth="1"/>
    <col min="11" max="11" width="18.125" style="17" customWidth="1"/>
    <col min="12" max="12" width="18.00390625" style="17" customWidth="1"/>
    <col min="13" max="13" width="17.25390625" style="17" bestFit="1" customWidth="1"/>
    <col min="14" max="14" width="15.875" style="17" customWidth="1"/>
    <col min="15" max="15" width="17.75390625" style="17" bestFit="1" customWidth="1"/>
    <col min="16" max="16" width="14.75390625" style="17" customWidth="1"/>
    <col min="17" max="17" width="16.375" style="17" customWidth="1"/>
    <col min="18" max="18" width="17.25390625" style="17" bestFit="1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customWidth="1"/>
    <col min="23" max="23" width="19.50390625" style="1" hidden="1" customWidth="1"/>
    <col min="24" max="24" width="34.125" style="17" hidden="1" customWidth="1"/>
    <col min="25" max="25" width="17.125" style="1" customWidth="1"/>
    <col min="26" max="26" width="23.00390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2:26" ht="18" customHeight="1">
      <c r="B1" s="73"/>
      <c r="C1" s="74"/>
      <c r="D1" s="74"/>
      <c r="E1" s="74"/>
      <c r="F1" s="75">
        <f>+F4-F8</f>
        <v>0</v>
      </c>
      <c r="G1" s="75">
        <f aca="true" t="shared" si="0" ref="G1:R1">+G4-G8</f>
        <v>0</v>
      </c>
      <c r="H1" s="75">
        <f t="shared" si="0"/>
        <v>0</v>
      </c>
      <c r="I1" s="75">
        <f t="shared" si="0"/>
        <v>0</v>
      </c>
      <c r="J1" s="75">
        <f t="shared" si="0"/>
        <v>0</v>
      </c>
      <c r="K1" s="75">
        <f t="shared" si="0"/>
        <v>0</v>
      </c>
      <c r="L1" s="75">
        <f t="shared" si="0"/>
        <v>0</v>
      </c>
      <c r="M1" s="75">
        <f t="shared" si="0"/>
        <v>0</v>
      </c>
      <c r="N1" s="75">
        <f t="shared" si="0"/>
        <v>0</v>
      </c>
      <c r="O1" s="75">
        <f t="shared" si="0"/>
        <v>0</v>
      </c>
      <c r="P1" s="75">
        <f t="shared" si="0"/>
        <v>0</v>
      </c>
      <c r="Q1" s="75">
        <f t="shared" si="0"/>
        <v>0</v>
      </c>
      <c r="R1" s="75">
        <f t="shared" si="0"/>
        <v>0</v>
      </c>
      <c r="S1" s="74"/>
      <c r="T1" s="74"/>
      <c r="U1" s="74"/>
      <c r="V1" s="74"/>
      <c r="W1" s="74"/>
      <c r="X1" s="74"/>
      <c r="Y1" s="74"/>
      <c r="Z1" s="17"/>
    </row>
    <row r="2" spans="2:26" ht="18" customHeight="1">
      <c r="B2" s="76"/>
      <c r="C2" s="74"/>
      <c r="D2" s="74"/>
      <c r="E2" s="77"/>
      <c r="F2" s="78" t="s">
        <v>53</v>
      </c>
      <c r="G2" s="78" t="s">
        <v>54</v>
      </c>
      <c r="H2" s="78" t="s">
        <v>55</v>
      </c>
      <c r="I2" s="78" t="s">
        <v>65</v>
      </c>
      <c r="J2" s="78" t="s">
        <v>66</v>
      </c>
      <c r="K2" s="78" t="s">
        <v>56</v>
      </c>
      <c r="L2" s="78" t="s">
        <v>57</v>
      </c>
      <c r="M2" s="78" t="s">
        <v>58</v>
      </c>
      <c r="N2" s="78" t="s">
        <v>60</v>
      </c>
      <c r="O2" s="78" t="s">
        <v>80</v>
      </c>
      <c r="P2" s="78" t="s">
        <v>61</v>
      </c>
      <c r="Q2" s="79" t="s">
        <v>103</v>
      </c>
      <c r="R2" s="78" t="s">
        <v>62</v>
      </c>
      <c r="S2" s="78" t="s">
        <v>63</v>
      </c>
      <c r="T2" s="78" t="s">
        <v>49</v>
      </c>
      <c r="U2" s="80" t="s">
        <v>50</v>
      </c>
      <c r="V2" s="74"/>
      <c r="W2" s="74" t="s">
        <v>69</v>
      </c>
      <c r="X2" s="74"/>
      <c r="Y2" s="74"/>
      <c r="Z2" s="17"/>
    </row>
    <row r="3" spans="2:26" ht="18" customHeight="1">
      <c r="B3" s="72"/>
      <c r="C3" s="74"/>
      <c r="D3" s="74"/>
      <c r="E3" s="77"/>
      <c r="F3" s="81" t="s">
        <v>104</v>
      </c>
      <c r="G3" s="81" t="s">
        <v>105</v>
      </c>
      <c r="H3" s="81" t="s">
        <v>106</v>
      </c>
      <c r="I3" s="81" t="s">
        <v>107</v>
      </c>
      <c r="J3" s="81" t="s">
        <v>108</v>
      </c>
      <c r="K3" s="81" t="s">
        <v>109</v>
      </c>
      <c r="L3" s="81" t="s">
        <v>110</v>
      </c>
      <c r="M3" s="81" t="s">
        <v>111</v>
      </c>
      <c r="N3" s="81" t="s">
        <v>112</v>
      </c>
      <c r="O3" s="81" t="s">
        <v>113</v>
      </c>
      <c r="P3" s="81" t="s">
        <v>114</v>
      </c>
      <c r="Q3" s="81" t="s">
        <v>115</v>
      </c>
      <c r="R3" s="81" t="s">
        <v>116</v>
      </c>
      <c r="S3" s="81" t="s">
        <v>93</v>
      </c>
      <c r="T3" s="81" t="s">
        <v>94</v>
      </c>
      <c r="U3" s="82" t="s">
        <v>64</v>
      </c>
      <c r="V3" s="74"/>
      <c r="W3" s="74" t="s">
        <v>70</v>
      </c>
      <c r="X3" s="74"/>
      <c r="Y3" s="74"/>
      <c r="Z3" s="17"/>
    </row>
    <row r="4" spans="2:26" ht="18" customHeight="1">
      <c r="B4" s="83" t="s">
        <v>0</v>
      </c>
      <c r="C4" s="84"/>
      <c r="D4" s="85" t="s">
        <v>1</v>
      </c>
      <c r="E4" s="86"/>
      <c r="F4" s="87">
        <f>+SUM(F6:F7)</f>
        <v>30961</v>
      </c>
      <c r="G4" s="87">
        <f aca="true" t="shared" si="1" ref="G4:T4">+SUM(G6:G7)</f>
        <v>211809</v>
      </c>
      <c r="H4" s="87">
        <f t="shared" si="1"/>
        <v>227682</v>
      </c>
      <c r="I4" s="87">
        <f t="shared" si="1"/>
        <v>5976062</v>
      </c>
      <c r="J4" s="87">
        <f t="shared" si="1"/>
        <v>101552847</v>
      </c>
      <c r="K4" s="87">
        <f t="shared" si="1"/>
        <v>482883827</v>
      </c>
      <c r="L4" s="87">
        <f t="shared" si="1"/>
        <v>10492318</v>
      </c>
      <c r="M4" s="87">
        <f t="shared" si="1"/>
        <v>46815131</v>
      </c>
      <c r="N4" s="87">
        <f t="shared" si="1"/>
        <v>186033</v>
      </c>
      <c r="O4" s="87">
        <f t="shared" si="1"/>
        <v>83915465</v>
      </c>
      <c r="P4" s="87">
        <f t="shared" si="1"/>
        <v>869642</v>
      </c>
      <c r="Q4" s="87">
        <f t="shared" si="1"/>
        <v>25519337</v>
      </c>
      <c r="R4" s="87">
        <f t="shared" si="1"/>
        <v>10120399</v>
      </c>
      <c r="S4" s="87">
        <f t="shared" si="1"/>
        <v>0</v>
      </c>
      <c r="T4" s="87">
        <f t="shared" si="1"/>
        <v>0</v>
      </c>
      <c r="U4" s="87">
        <f>SUM(U6,U7)</f>
        <v>768801513</v>
      </c>
      <c r="V4" s="88"/>
      <c r="W4" s="89" t="e">
        <f>SUM(#REF!,#REF!,#REF!,#REF!,#REF!,#REF!,#REF!,W5,W6,W7,#REF!)</f>
        <v>#REF!</v>
      </c>
      <c r="X4" s="90"/>
      <c r="Y4" s="90"/>
      <c r="Z4" s="70"/>
    </row>
    <row r="5" spans="2:26" ht="18" customHeight="1">
      <c r="B5" s="91"/>
      <c r="C5" s="77"/>
      <c r="D5" s="92"/>
      <c r="E5" s="77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>
        <f>SUM(F5:T5)</f>
        <v>0</v>
      </c>
      <c r="V5" s="94"/>
      <c r="W5" s="95">
        <f aca="true" t="shared" si="2" ref="W5:W24">+U5-T5-S5</f>
        <v>0</v>
      </c>
      <c r="X5" s="94"/>
      <c r="Y5" s="94"/>
      <c r="Z5" s="34"/>
    </row>
    <row r="6" spans="2:26" s="17" customFormat="1" ht="18" customHeight="1">
      <c r="B6" s="91" t="s">
        <v>73</v>
      </c>
      <c r="C6" s="77"/>
      <c r="D6" s="92" t="s">
        <v>51</v>
      </c>
      <c r="E6" s="77"/>
      <c r="F6" s="93">
        <v>30961</v>
      </c>
      <c r="G6" s="93">
        <v>211809</v>
      </c>
      <c r="H6" s="93">
        <v>227682</v>
      </c>
      <c r="I6" s="93">
        <v>5976062</v>
      </c>
      <c r="J6" s="93">
        <v>101552847</v>
      </c>
      <c r="K6" s="93">
        <v>482883827</v>
      </c>
      <c r="L6" s="93">
        <v>10492318</v>
      </c>
      <c r="M6" s="93">
        <v>46815131</v>
      </c>
      <c r="N6" s="93">
        <v>186033</v>
      </c>
      <c r="O6" s="93">
        <v>83915465</v>
      </c>
      <c r="P6" s="93">
        <v>869642</v>
      </c>
      <c r="Q6" s="93">
        <v>25519337</v>
      </c>
      <c r="R6" s="93">
        <v>10120399</v>
      </c>
      <c r="S6" s="93"/>
      <c r="T6" s="93"/>
      <c r="U6" s="93">
        <f>SUM(F6:T6)</f>
        <v>768801513</v>
      </c>
      <c r="V6" s="94"/>
      <c r="W6" s="95">
        <f t="shared" si="2"/>
        <v>768801513</v>
      </c>
      <c r="X6" s="94"/>
      <c r="Y6" s="94"/>
      <c r="Z6" s="34"/>
    </row>
    <row r="7" spans="2:26" s="17" customFormat="1" ht="18" customHeight="1">
      <c r="B7" s="91"/>
      <c r="C7" s="77"/>
      <c r="D7" s="92"/>
      <c r="E7" s="7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>
        <f>SUM(F7:T7)</f>
        <v>0</v>
      </c>
      <c r="V7" s="94"/>
      <c r="W7" s="95">
        <f t="shared" si="2"/>
        <v>0</v>
      </c>
      <c r="X7" s="94"/>
      <c r="Y7" s="94"/>
      <c r="Z7" s="34"/>
    </row>
    <row r="8" spans="2:26" s="17" customFormat="1" ht="18" customHeight="1">
      <c r="B8" s="96"/>
      <c r="C8" s="84"/>
      <c r="D8" s="85" t="s">
        <v>6</v>
      </c>
      <c r="E8" s="86"/>
      <c r="F8" s="87">
        <f aca="true" t="shared" si="3" ref="F8:U8">SUM(F9,F10,F11,F20,F24)</f>
        <v>30961</v>
      </c>
      <c r="G8" s="87">
        <f t="shared" si="3"/>
        <v>211809</v>
      </c>
      <c r="H8" s="87">
        <f t="shared" si="3"/>
        <v>227682</v>
      </c>
      <c r="I8" s="87">
        <f t="shared" si="3"/>
        <v>5976062</v>
      </c>
      <c r="J8" s="87">
        <f t="shared" si="3"/>
        <v>101552847</v>
      </c>
      <c r="K8" s="87">
        <f t="shared" si="3"/>
        <v>482883827</v>
      </c>
      <c r="L8" s="87">
        <f t="shared" si="3"/>
        <v>10492318</v>
      </c>
      <c r="M8" s="87">
        <f t="shared" si="3"/>
        <v>46815131</v>
      </c>
      <c r="N8" s="87">
        <f t="shared" si="3"/>
        <v>186033</v>
      </c>
      <c r="O8" s="87">
        <f t="shared" si="3"/>
        <v>83915465</v>
      </c>
      <c r="P8" s="87">
        <f t="shared" si="3"/>
        <v>869642</v>
      </c>
      <c r="Q8" s="87">
        <f t="shared" si="3"/>
        <v>25519337</v>
      </c>
      <c r="R8" s="87">
        <f t="shared" si="3"/>
        <v>10120399</v>
      </c>
      <c r="S8" s="87">
        <f t="shared" si="3"/>
        <v>0</v>
      </c>
      <c r="T8" s="87">
        <f t="shared" si="3"/>
        <v>0</v>
      </c>
      <c r="U8" s="87">
        <f t="shared" si="3"/>
        <v>768801513</v>
      </c>
      <c r="V8" s="90"/>
      <c r="W8" s="97" t="e">
        <f>SUM(W9,W10,#REF!,#REF!,#REF!,#REF!,W11,W20:W20,#REF!,#REF!,#REF!,W24)</f>
        <v>#REF!</v>
      </c>
      <c r="X8" s="90"/>
      <c r="Y8" s="90"/>
      <c r="Z8" s="70"/>
    </row>
    <row r="9" spans="1:34" s="71" customFormat="1" ht="24.75" customHeight="1">
      <c r="A9" s="69"/>
      <c r="B9" s="91" t="s">
        <v>7</v>
      </c>
      <c r="C9" s="77"/>
      <c r="D9" s="92" t="s">
        <v>8</v>
      </c>
      <c r="E9" s="77"/>
      <c r="F9" s="93">
        <v>25834</v>
      </c>
      <c r="G9" s="93">
        <v>181740</v>
      </c>
      <c r="H9" s="93">
        <v>192488</v>
      </c>
      <c r="I9" s="93">
        <v>182580</v>
      </c>
      <c r="J9" s="93">
        <v>1188070</v>
      </c>
      <c r="K9" s="93">
        <v>5608592</v>
      </c>
      <c r="L9" s="93">
        <v>463997</v>
      </c>
      <c r="M9" s="93">
        <v>463997</v>
      </c>
      <c r="N9" s="93">
        <v>157915</v>
      </c>
      <c r="O9" s="93"/>
      <c r="P9" s="93">
        <v>63742</v>
      </c>
      <c r="Q9" s="93"/>
      <c r="R9" s="93">
        <v>269525</v>
      </c>
      <c r="S9" s="93"/>
      <c r="T9" s="93"/>
      <c r="U9" s="93">
        <f>SUM(F9:T9)</f>
        <v>8798480</v>
      </c>
      <c r="V9" s="94"/>
      <c r="W9" s="95">
        <f t="shared" si="2"/>
        <v>8798480</v>
      </c>
      <c r="X9" s="94"/>
      <c r="Y9" s="94"/>
      <c r="Z9" s="34"/>
      <c r="AA9" s="70"/>
      <c r="AB9" s="70"/>
      <c r="AC9" s="70"/>
      <c r="AD9" s="70"/>
      <c r="AE9" s="70"/>
      <c r="AF9" s="70"/>
      <c r="AG9" s="70"/>
      <c r="AH9" s="70"/>
    </row>
    <row r="10" spans="1:34" s="19" customFormat="1" ht="22.5" customHeight="1">
      <c r="A10" s="33"/>
      <c r="B10" s="91" t="s">
        <v>9</v>
      </c>
      <c r="C10" s="77"/>
      <c r="D10" s="92" t="s">
        <v>10</v>
      </c>
      <c r="E10" s="77"/>
      <c r="F10" s="93">
        <v>3963</v>
      </c>
      <c r="G10" s="93">
        <v>27741</v>
      </c>
      <c r="H10" s="93">
        <v>31705</v>
      </c>
      <c r="I10" s="93"/>
      <c r="J10" s="93">
        <v>108325</v>
      </c>
      <c r="K10" s="93">
        <v>599761</v>
      </c>
      <c r="L10" s="93">
        <v>58126</v>
      </c>
      <c r="M10" s="93">
        <v>52842.00000000001</v>
      </c>
      <c r="N10" s="93">
        <v>21137</v>
      </c>
      <c r="O10" s="93"/>
      <c r="P10" s="93">
        <v>10568</v>
      </c>
      <c r="Q10" s="93"/>
      <c r="R10" s="93">
        <v>26421</v>
      </c>
      <c r="S10" s="93"/>
      <c r="T10" s="93"/>
      <c r="U10" s="93">
        <f>SUM(F10:T10)</f>
        <v>940589</v>
      </c>
      <c r="V10" s="94"/>
      <c r="W10" s="95">
        <f t="shared" si="2"/>
        <v>940589</v>
      </c>
      <c r="X10" s="94"/>
      <c r="Y10" s="9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91" t="s">
        <v>76</v>
      </c>
      <c r="C11" s="77"/>
      <c r="D11" s="98" t="s">
        <v>68</v>
      </c>
      <c r="E11" s="77"/>
      <c r="F11" s="93">
        <f aca="true" t="shared" si="4" ref="F11:R11">SUM(F12:F18)</f>
        <v>1164</v>
      </c>
      <c r="G11" s="93">
        <f t="shared" si="4"/>
        <v>2328</v>
      </c>
      <c r="H11" s="93">
        <f t="shared" si="4"/>
        <v>3489</v>
      </c>
      <c r="I11" s="93">
        <f t="shared" si="4"/>
        <v>17920</v>
      </c>
      <c r="J11" s="93">
        <f t="shared" si="4"/>
        <v>1050426</v>
      </c>
      <c r="K11" s="93">
        <f t="shared" si="4"/>
        <v>7962674</v>
      </c>
      <c r="L11" s="93">
        <f t="shared" si="4"/>
        <v>18618</v>
      </c>
      <c r="M11" s="93">
        <f>SUM(M12:M19)</f>
        <v>18618</v>
      </c>
      <c r="N11" s="93">
        <f t="shared" si="4"/>
        <v>6981</v>
      </c>
      <c r="O11" s="93">
        <f>SUM(O12:O18)</f>
        <v>0</v>
      </c>
      <c r="P11" s="93">
        <f t="shared" si="4"/>
        <v>795332</v>
      </c>
      <c r="Q11" s="93">
        <f>SUM(Q12:Q18)</f>
        <v>0</v>
      </c>
      <c r="R11" s="93">
        <f t="shared" si="4"/>
        <v>10472</v>
      </c>
      <c r="S11" s="93">
        <f>SUM(S12:S18)</f>
        <v>0</v>
      </c>
      <c r="T11" s="93">
        <f>SUM(T12:T18)</f>
        <v>0</v>
      </c>
      <c r="U11" s="93">
        <f>SUM(U12:U19)</f>
        <v>9888022</v>
      </c>
      <c r="V11" s="95"/>
      <c r="W11" s="95">
        <f t="shared" si="2"/>
        <v>9888022</v>
      </c>
      <c r="X11" s="95"/>
      <c r="Y11" s="95"/>
      <c r="Z11" s="7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99" t="s">
        <v>20</v>
      </c>
      <c r="C12" s="100"/>
      <c r="D12" s="101" t="s">
        <v>38</v>
      </c>
      <c r="E12" s="77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>
        <f aca="true" t="shared" si="5" ref="U12:U19">SUM(F12:T12)</f>
        <v>0</v>
      </c>
      <c r="V12" s="94"/>
      <c r="W12" s="95">
        <f t="shared" si="2"/>
        <v>0</v>
      </c>
      <c r="X12" s="94"/>
      <c r="Y12" s="9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71" customFormat="1" ht="24.75" customHeight="1">
      <c r="A13" s="69"/>
      <c r="B13" s="103" t="s">
        <v>39</v>
      </c>
      <c r="C13" s="77"/>
      <c r="D13" s="92" t="s">
        <v>98</v>
      </c>
      <c r="E13" s="77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f t="shared" si="5"/>
        <v>0</v>
      </c>
      <c r="V13" s="94"/>
      <c r="W13" s="95">
        <f t="shared" si="2"/>
        <v>0</v>
      </c>
      <c r="X13" s="94"/>
      <c r="Y13" s="94"/>
      <c r="Z13" s="34"/>
      <c r="AA13" s="70"/>
      <c r="AB13" s="70"/>
      <c r="AC13" s="70"/>
      <c r="AD13" s="70"/>
      <c r="AE13" s="70"/>
      <c r="AF13" s="70"/>
      <c r="AG13" s="70"/>
      <c r="AH13" s="70"/>
    </row>
    <row r="14" spans="1:34" s="19" customFormat="1" ht="22.5" customHeight="1">
      <c r="A14" s="33"/>
      <c r="B14" s="103" t="s">
        <v>31</v>
      </c>
      <c r="C14" s="77"/>
      <c r="D14" s="92" t="s">
        <v>33</v>
      </c>
      <c r="E14" s="77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>
        <f t="shared" si="5"/>
        <v>0</v>
      </c>
      <c r="V14" s="94"/>
      <c r="W14" s="95">
        <f t="shared" si="2"/>
        <v>0</v>
      </c>
      <c r="X14" s="94"/>
      <c r="Y14" s="9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103" t="s">
        <v>32</v>
      </c>
      <c r="C15" s="77"/>
      <c r="D15" s="92" t="s">
        <v>34</v>
      </c>
      <c r="E15" s="77"/>
      <c r="F15" s="93">
        <v>448</v>
      </c>
      <c r="G15" s="93">
        <v>896</v>
      </c>
      <c r="H15" s="93">
        <v>2332</v>
      </c>
      <c r="I15" s="93"/>
      <c r="J15" s="93">
        <v>10748</v>
      </c>
      <c r="K15" s="93">
        <v>50160</v>
      </c>
      <c r="L15" s="93">
        <v>7166</v>
      </c>
      <c r="M15" s="93">
        <v>7166</v>
      </c>
      <c r="N15" s="93">
        <v>2686</v>
      </c>
      <c r="O15" s="93"/>
      <c r="P15" s="93">
        <v>1344</v>
      </c>
      <c r="Q15" s="93"/>
      <c r="R15" s="93">
        <v>4030</v>
      </c>
      <c r="S15" s="93"/>
      <c r="T15" s="93"/>
      <c r="U15" s="93">
        <f t="shared" si="5"/>
        <v>86976</v>
      </c>
      <c r="V15" s="94"/>
      <c r="W15" s="95">
        <f t="shared" si="2"/>
        <v>86976</v>
      </c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7" customFormat="1" ht="22.5" customHeight="1">
      <c r="A16" s="33"/>
      <c r="B16" s="103" t="s">
        <v>37</v>
      </c>
      <c r="C16" s="77"/>
      <c r="D16" s="92" t="s">
        <v>47</v>
      </c>
      <c r="E16" s="77"/>
      <c r="F16" s="93"/>
      <c r="G16" s="93"/>
      <c r="H16" s="93"/>
      <c r="I16" s="93"/>
      <c r="J16" s="93">
        <v>1022500</v>
      </c>
      <c r="K16" s="93">
        <v>7832350</v>
      </c>
      <c r="L16" s="93"/>
      <c r="M16" s="93"/>
      <c r="N16" s="93"/>
      <c r="O16" s="93"/>
      <c r="P16" s="93"/>
      <c r="Q16" s="93"/>
      <c r="R16" s="93"/>
      <c r="S16" s="93"/>
      <c r="T16" s="93"/>
      <c r="U16" s="93">
        <f t="shared" si="5"/>
        <v>8854850</v>
      </c>
      <c r="V16" s="94"/>
      <c r="W16" s="95">
        <f t="shared" si="2"/>
        <v>8854850</v>
      </c>
      <c r="X16" s="94"/>
      <c r="Y16" s="94"/>
      <c r="Z16" s="34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3"/>
      <c r="B17" s="103" t="s">
        <v>21</v>
      </c>
      <c r="C17" s="77"/>
      <c r="D17" s="92" t="s">
        <v>36</v>
      </c>
      <c r="E17" s="77"/>
      <c r="F17" s="93">
        <v>716</v>
      </c>
      <c r="G17" s="93">
        <v>1432</v>
      </c>
      <c r="H17" s="93">
        <v>1157</v>
      </c>
      <c r="I17" s="93">
        <v>6960</v>
      </c>
      <c r="J17" s="93">
        <v>17178</v>
      </c>
      <c r="K17" s="93">
        <v>80164</v>
      </c>
      <c r="L17" s="93">
        <v>11452</v>
      </c>
      <c r="M17" s="93">
        <v>11452</v>
      </c>
      <c r="N17" s="93">
        <v>4295</v>
      </c>
      <c r="O17" s="93"/>
      <c r="P17" s="93">
        <v>793988</v>
      </c>
      <c r="Q17" s="93"/>
      <c r="R17" s="93">
        <v>6442</v>
      </c>
      <c r="S17" s="93"/>
      <c r="T17" s="93"/>
      <c r="U17" s="93">
        <f t="shared" si="5"/>
        <v>935236</v>
      </c>
      <c r="V17" s="94"/>
      <c r="W17" s="95">
        <f t="shared" si="2"/>
        <v>935236</v>
      </c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103" t="s">
        <v>23</v>
      </c>
      <c r="C18" s="77"/>
      <c r="D18" s="92" t="s">
        <v>35</v>
      </c>
      <c r="E18" s="77"/>
      <c r="F18" s="93"/>
      <c r="G18" s="93"/>
      <c r="H18" s="93"/>
      <c r="I18" s="93">
        <v>10960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f t="shared" si="5"/>
        <v>10960</v>
      </c>
      <c r="V18" s="94"/>
      <c r="W18" s="95">
        <f t="shared" si="2"/>
        <v>10960</v>
      </c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103" t="s">
        <v>96</v>
      </c>
      <c r="C19" s="77"/>
      <c r="D19" s="92" t="s">
        <v>97</v>
      </c>
      <c r="E19" s="77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f t="shared" si="5"/>
        <v>0</v>
      </c>
      <c r="V19" s="94"/>
      <c r="W19" s="95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104" t="s">
        <v>77</v>
      </c>
      <c r="C20" s="105"/>
      <c r="D20" s="106" t="s">
        <v>15</v>
      </c>
      <c r="E20" s="77"/>
      <c r="F20" s="107">
        <f aca="true" t="shared" si="6" ref="F20:P20">SUM(F21,F22,F23)</f>
        <v>0</v>
      </c>
      <c r="G20" s="107">
        <f t="shared" si="6"/>
        <v>0</v>
      </c>
      <c r="H20" s="107">
        <f t="shared" si="6"/>
        <v>0</v>
      </c>
      <c r="I20" s="107">
        <f t="shared" si="6"/>
        <v>5775562</v>
      </c>
      <c r="J20" s="107">
        <f t="shared" si="6"/>
        <v>99206026</v>
      </c>
      <c r="K20" s="107">
        <f t="shared" si="6"/>
        <v>468712800</v>
      </c>
      <c r="L20" s="107">
        <f t="shared" si="6"/>
        <v>9951577</v>
      </c>
      <c r="M20" s="107">
        <f t="shared" si="6"/>
        <v>46279674</v>
      </c>
      <c r="N20" s="107">
        <f t="shared" si="6"/>
        <v>0</v>
      </c>
      <c r="O20" s="107">
        <f t="shared" si="6"/>
        <v>83915465</v>
      </c>
      <c r="P20" s="107">
        <f t="shared" si="6"/>
        <v>0</v>
      </c>
      <c r="Q20" s="107">
        <f>SUM(Q21,Q22,Q23)</f>
        <v>25519337</v>
      </c>
      <c r="R20" s="107">
        <f>SUM(R21,R22,R23)</f>
        <v>9813981</v>
      </c>
      <c r="S20" s="107">
        <f>SUM(S21,S22,S23)</f>
        <v>0</v>
      </c>
      <c r="T20" s="107">
        <f>SUM(T21,T22,T23)</f>
        <v>0</v>
      </c>
      <c r="U20" s="108">
        <f>SUM(U21,U22,U23)</f>
        <v>749174422</v>
      </c>
      <c r="V20" s="109"/>
      <c r="W20" s="95">
        <f t="shared" si="2"/>
        <v>749174422</v>
      </c>
      <c r="X20" s="95"/>
      <c r="Y20" s="109"/>
      <c r="Z20" s="2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103" t="s">
        <v>20</v>
      </c>
      <c r="C21" s="77"/>
      <c r="D21" s="92" t="s">
        <v>42</v>
      </c>
      <c r="E21" s="77"/>
      <c r="F21" s="93"/>
      <c r="G21" s="93"/>
      <c r="H21" s="93"/>
      <c r="I21" s="93"/>
      <c r="J21" s="93">
        <v>702398</v>
      </c>
      <c r="K21" s="93">
        <v>60125</v>
      </c>
      <c r="L21" s="93"/>
      <c r="M21" s="93">
        <v>987182</v>
      </c>
      <c r="N21" s="93"/>
      <c r="O21" s="93"/>
      <c r="P21" s="93"/>
      <c r="Q21" s="93"/>
      <c r="R21" s="93">
        <v>4934815</v>
      </c>
      <c r="S21" s="93"/>
      <c r="T21" s="93"/>
      <c r="U21" s="93">
        <f>SUM(F21:T21)</f>
        <v>6684520</v>
      </c>
      <c r="V21" s="94"/>
      <c r="W21" s="95">
        <f t="shared" si="2"/>
        <v>6684520</v>
      </c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103" t="s">
        <v>39</v>
      </c>
      <c r="C22" s="77"/>
      <c r="D22" s="92" t="s">
        <v>43</v>
      </c>
      <c r="E22" s="77"/>
      <c r="F22" s="93"/>
      <c r="G22" s="93"/>
      <c r="H22" s="93"/>
      <c r="I22" s="93">
        <v>5775562</v>
      </c>
      <c r="J22" s="93">
        <v>98503628</v>
      </c>
      <c r="K22" s="93">
        <v>468652675</v>
      </c>
      <c r="L22" s="93">
        <v>9951577</v>
      </c>
      <c r="M22" s="93">
        <v>45292492</v>
      </c>
      <c r="N22" s="93"/>
      <c r="O22" s="93">
        <v>83915465</v>
      </c>
      <c r="P22" s="93"/>
      <c r="Q22" s="93">
        <v>25519337</v>
      </c>
      <c r="R22" s="93">
        <v>4879166</v>
      </c>
      <c r="S22" s="93"/>
      <c r="T22" s="93"/>
      <c r="U22" s="93">
        <f>SUM(F22:T22)</f>
        <v>742489902</v>
      </c>
      <c r="V22" s="94"/>
      <c r="W22" s="95">
        <f t="shared" si="2"/>
        <v>742489902</v>
      </c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103" t="s">
        <v>31</v>
      </c>
      <c r="C23" s="77"/>
      <c r="D23" s="92" t="s">
        <v>101</v>
      </c>
      <c r="E23" s="77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>
        <f>SUM(F23:T23)</f>
        <v>0</v>
      </c>
      <c r="V23" s="94"/>
      <c r="W23" s="95">
        <f t="shared" si="2"/>
        <v>0</v>
      </c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104"/>
      <c r="C24" s="105"/>
      <c r="D24" s="106"/>
      <c r="E24" s="7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>
        <f>SUM(F24:T24)</f>
        <v>0</v>
      </c>
      <c r="V24" s="94"/>
      <c r="W24" s="95">
        <f t="shared" si="2"/>
        <v>0</v>
      </c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2.5" customHeight="1">
      <c r="A25" s="3"/>
      <c r="B25" s="74"/>
      <c r="C25" s="74"/>
      <c r="D25" s="74"/>
      <c r="E25" s="74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1"/>
      <c r="V25" s="109"/>
      <c r="W25" s="109"/>
      <c r="X25" s="95"/>
      <c r="Y25" s="109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3"/>
      <c r="B26" s="74"/>
      <c r="C26" s="74"/>
      <c r="D26" s="74"/>
      <c r="E26" s="74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>
        <f>+S4-S8</f>
        <v>0</v>
      </c>
      <c r="T26" s="110">
        <f>+T4-T8</f>
        <v>0</v>
      </c>
      <c r="U26" s="111">
        <f>+U4-U8</f>
        <v>0</v>
      </c>
      <c r="V26" s="111">
        <f>+V4-V8</f>
        <v>0</v>
      </c>
      <c r="W26" s="111" t="e">
        <f>+W4-W8</f>
        <v>#REF!</v>
      </c>
      <c r="X26" s="95"/>
      <c r="Y26" s="109"/>
      <c r="Z26" s="2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74"/>
      <c r="C27" s="74"/>
      <c r="D27" s="74"/>
      <c r="E27" s="74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1"/>
      <c r="V27" s="109"/>
      <c r="W27" s="109"/>
      <c r="X27" s="95"/>
      <c r="Y27" s="109"/>
      <c r="Z27" s="2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74"/>
      <c r="C28" s="74"/>
      <c r="D28" s="74"/>
      <c r="E28" s="74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1"/>
      <c r="V28" s="109"/>
      <c r="W28" s="109"/>
      <c r="X28" s="95"/>
      <c r="Y28" s="109"/>
      <c r="Z28" s="2"/>
      <c r="AA28" s="34"/>
      <c r="AB28" s="34"/>
      <c r="AC28" s="34"/>
      <c r="AD28" s="34"/>
      <c r="AE28" s="34"/>
      <c r="AF28" s="34"/>
      <c r="AG28" s="34"/>
      <c r="AH28" s="34"/>
    </row>
    <row r="29" spans="1:13" s="19" customFormat="1" ht="22.5" customHeight="1">
      <c r="A29" s="109"/>
      <c r="B29" s="109"/>
      <c r="C29" s="95"/>
      <c r="D29" s="109"/>
      <c r="E29" s="2"/>
      <c r="F29" s="34"/>
      <c r="G29" s="34"/>
      <c r="H29" s="34"/>
      <c r="I29" s="34"/>
      <c r="J29" s="34"/>
      <c r="K29" s="34"/>
      <c r="L29" s="34"/>
      <c r="M29" s="34"/>
    </row>
    <row r="30" spans="2:24" ht="25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X30" s="1"/>
    </row>
    <row r="31" spans="2:24" ht="18" customHeight="1" hidden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X31" s="1"/>
    </row>
    <row r="32" spans="2:24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pans="2:24" ht="18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X65" s="1"/>
    </row>
    <row r="66" spans="2:24" ht="18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X66" s="1"/>
    </row>
    <row r="67" spans="2:24" ht="18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X67" s="1"/>
    </row>
    <row r="68" spans="2:24" ht="18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X68" s="1"/>
    </row>
    <row r="69" spans="2:24" ht="18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X69" s="1"/>
    </row>
    <row r="70" spans="2:24" ht="18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X70" s="1"/>
    </row>
    <row r="71" spans="2:24" ht="18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X71" s="1"/>
    </row>
    <row r="72" spans="2:24" ht="18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X72" s="1"/>
    </row>
    <row r="73" ht="18" customHeight="1">
      <c r="X73" s="1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7:34" ht="18" customHeight="1">
      <c r="AA87" s="2"/>
      <c r="AB87" s="2"/>
      <c r="AC87" s="2"/>
      <c r="AD87" s="2"/>
      <c r="AE87" s="2"/>
      <c r="AF87" s="2"/>
      <c r="AG87" s="2"/>
      <c r="AH87" s="2"/>
    </row>
    <row r="88" spans="27:34" ht="18" customHeight="1">
      <c r="AA88" s="2"/>
      <c r="AB88" s="2"/>
      <c r="AC88" s="2"/>
      <c r="AD88" s="2"/>
      <c r="AE88" s="2"/>
      <c r="AF88" s="2"/>
      <c r="AG88" s="2"/>
      <c r="AH88" s="2"/>
    </row>
    <row r="89" spans="27:34" ht="18" customHeight="1">
      <c r="AA89" s="2"/>
      <c r="AB89" s="2"/>
      <c r="AC89" s="2"/>
      <c r="AD89" s="2"/>
      <c r="AE89" s="2"/>
      <c r="AF89" s="2"/>
      <c r="AG89" s="2"/>
      <c r="AH89" s="2"/>
    </row>
    <row r="90" spans="27:34" ht="18" customHeight="1">
      <c r="AA90" s="2"/>
      <c r="AB90" s="2"/>
      <c r="AC90" s="2"/>
      <c r="AD90" s="2"/>
      <c r="AE90" s="2"/>
      <c r="AF90" s="2"/>
      <c r="AG90" s="2"/>
      <c r="AH90" s="2"/>
    </row>
    <row r="91" spans="27:34" ht="18" customHeight="1"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937007874015748" right="0.15748031496062992" top="0.7086614173228347" bottom="0.35433070866141736" header="0.31496062992125984" footer="0.31496062992125984"/>
  <pageSetup fitToHeight="0" horizontalDpi="600" verticalDpi="600" orientation="landscape" paperSize="122" scale="40" r:id="rId2"/>
  <headerFooter>
    <oddHeader>&amp;L&amp;G&amp;C&amp;"Courier,Negrita"
PRESUPUESTO VIGENTE MOP 2021 AL MES DE SEPTIEMBRE (FONDOS FET)     
(Miles de $ 2021)</oddHeader>
    <oddFooter>&amp;L&amp;G&amp;R&amp;P</oddFooter>
  </headerFooter>
  <colBreaks count="1" manualBreakCount="1">
    <brk id="2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92"/>
  <sheetViews>
    <sheetView tabSelected="1" view="pageLayout" zoomScaleNormal="60" workbookViewId="0" topLeftCell="G54">
      <selection activeCell="O67" sqref="O67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22.50390625" style="17" customWidth="1"/>
    <col min="11" max="11" width="22.875" style="17" customWidth="1"/>
    <col min="12" max="12" width="21.00390625" style="17" customWidth="1"/>
    <col min="13" max="13" width="18.625" style="17" customWidth="1"/>
    <col min="14" max="14" width="19.875" style="17" customWidth="1"/>
    <col min="15" max="15" width="24.50390625" style="17" customWidth="1"/>
    <col min="16" max="16" width="25.125" style="17" customWidth="1"/>
    <col min="17" max="17" width="22.25390625" style="17" customWidth="1"/>
    <col min="18" max="18" width="20.625" style="17" customWidth="1"/>
    <col min="19" max="19" width="20.25390625" style="17" customWidth="1"/>
    <col min="20" max="20" width="25.00390625" style="17" customWidth="1"/>
    <col min="21" max="21" width="25.25390625" style="1" customWidth="1"/>
    <col min="22" max="22" width="2.50390625" style="1" customWidth="1"/>
    <col min="23" max="23" width="18.375" style="1" hidden="1" customWidth="1"/>
    <col min="24" max="24" width="19.125" style="17" hidden="1" customWidth="1"/>
    <col min="25" max="27" width="9.625" style="1" customWidth="1"/>
    <col min="28" max="28" width="10.875" style="1" bestFit="1" customWidth="1"/>
    <col min="29" max="16384" width="9.625" style="1" customWidth="1"/>
  </cols>
  <sheetData>
    <row r="1" spans="9:21" ht="18" customHeight="1">
      <c r="I1" s="74"/>
      <c r="J1" s="74"/>
      <c r="K1" s="74"/>
      <c r="L1" s="74"/>
      <c r="M1" s="74"/>
      <c r="N1" s="74"/>
      <c r="O1" s="114"/>
      <c r="P1" s="74"/>
      <c r="Q1" s="74"/>
      <c r="R1" s="74"/>
      <c r="S1" s="74"/>
      <c r="T1" s="74"/>
      <c r="U1" s="115"/>
    </row>
    <row r="2" spans="2:21" ht="18" customHeight="1">
      <c r="B2" s="42"/>
      <c r="F2" s="43"/>
      <c r="G2" s="43"/>
      <c r="H2" s="43"/>
      <c r="I2" s="112"/>
      <c r="J2" s="112"/>
      <c r="K2" s="116"/>
      <c r="L2" s="116"/>
      <c r="M2" s="116"/>
      <c r="N2" s="116"/>
      <c r="O2" s="116"/>
      <c r="P2" s="112"/>
      <c r="Q2" s="112"/>
      <c r="R2" s="112"/>
      <c r="S2" s="112"/>
      <c r="T2" s="112"/>
      <c r="U2" s="113"/>
    </row>
    <row r="3" spans="2:21" ht="18" customHeight="1">
      <c r="B3" s="42"/>
      <c r="F3" s="44"/>
      <c r="G3" s="44"/>
      <c r="H3" s="44"/>
      <c r="I3" s="112"/>
      <c r="J3" s="112"/>
      <c r="K3" s="117"/>
      <c r="L3" s="117"/>
      <c r="M3" s="117"/>
      <c r="N3" s="117"/>
      <c r="O3" s="117"/>
      <c r="P3" s="112"/>
      <c r="Q3" s="112"/>
      <c r="R3" s="112"/>
      <c r="S3" s="112"/>
      <c r="T3" s="112"/>
      <c r="U3" s="113"/>
    </row>
    <row r="4" spans="2:23" ht="18" customHeight="1">
      <c r="B4" s="45"/>
      <c r="I4" s="74"/>
      <c r="J4" s="74"/>
      <c r="K4" s="74"/>
      <c r="L4" s="74"/>
      <c r="M4" s="74"/>
      <c r="N4" s="74"/>
      <c r="O4" s="74"/>
      <c r="P4" s="74"/>
      <c r="Q4" s="74"/>
      <c r="R4" s="74"/>
      <c r="S4" s="114"/>
      <c r="T4" s="114"/>
      <c r="U4" s="114"/>
      <c r="V4" s="17"/>
      <c r="W4" s="17"/>
    </row>
    <row r="5" spans="2:23" ht="18" customHeight="1">
      <c r="B5" s="45"/>
      <c r="I5" s="74"/>
      <c r="J5" s="74"/>
      <c r="K5" s="74"/>
      <c r="L5" s="74"/>
      <c r="M5" s="74"/>
      <c r="N5" s="74"/>
      <c r="O5" s="74"/>
      <c r="P5" s="74"/>
      <c r="Q5" s="74"/>
      <c r="R5" s="74"/>
      <c r="S5" s="114"/>
      <c r="T5" s="114"/>
      <c r="U5" s="114"/>
      <c r="V5" s="17"/>
      <c r="W5" s="17"/>
    </row>
    <row r="6" spans="2:21" s="17" customFormat="1" ht="18" customHeight="1">
      <c r="B6" s="37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78" t="s">
        <v>65</v>
      </c>
      <c r="J7" s="78" t="s">
        <v>66</v>
      </c>
      <c r="K7" s="78" t="s">
        <v>56</v>
      </c>
      <c r="L7" s="78" t="s">
        <v>57</v>
      </c>
      <c r="M7" s="78" t="s">
        <v>58</v>
      </c>
      <c r="N7" s="78" t="s">
        <v>60</v>
      </c>
      <c r="O7" s="78" t="s">
        <v>80</v>
      </c>
      <c r="P7" s="78" t="s">
        <v>61</v>
      </c>
      <c r="Q7" s="79" t="s">
        <v>103</v>
      </c>
      <c r="R7" s="78" t="s">
        <v>62</v>
      </c>
      <c r="S7" s="78" t="s">
        <v>63</v>
      </c>
      <c r="T7" s="78" t="s">
        <v>49</v>
      </c>
      <c r="U7" s="8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104</v>
      </c>
      <c r="G8" s="10" t="s">
        <v>105</v>
      </c>
      <c r="H8" s="10" t="s">
        <v>106</v>
      </c>
      <c r="I8" s="81" t="s">
        <v>107</v>
      </c>
      <c r="J8" s="81" t="s">
        <v>108</v>
      </c>
      <c r="K8" s="81" t="s">
        <v>109</v>
      </c>
      <c r="L8" s="81" t="s">
        <v>110</v>
      </c>
      <c r="M8" s="81" t="s">
        <v>111</v>
      </c>
      <c r="N8" s="81" t="s">
        <v>112</v>
      </c>
      <c r="O8" s="81" t="s">
        <v>113</v>
      </c>
      <c r="P8" s="81" t="s">
        <v>114</v>
      </c>
      <c r="Q8" s="81" t="s">
        <v>115</v>
      </c>
      <c r="R8" s="81" t="s">
        <v>116</v>
      </c>
      <c r="S8" s="81" t="s">
        <v>93</v>
      </c>
      <c r="T8" s="81" t="s">
        <v>94</v>
      </c>
      <c r="U8" s="82" t="s">
        <v>64</v>
      </c>
      <c r="W8" s="17" t="s">
        <v>70</v>
      </c>
    </row>
    <row r="9" spans="1:30" s="30" customFormat="1" ht="24.75" customHeight="1">
      <c r="A9" s="24"/>
      <c r="B9" s="25" t="s">
        <v>0</v>
      </c>
      <c r="C9" s="26"/>
      <c r="D9" s="27" t="s">
        <v>1</v>
      </c>
      <c r="E9" s="28"/>
      <c r="F9" s="12">
        <f aca="true" t="shared" si="0" ref="F9:U9">+SUM(F11:F13)</f>
        <v>3954</v>
      </c>
      <c r="G9" s="12">
        <f t="shared" si="0"/>
        <v>75692</v>
      </c>
      <c r="H9" s="12">
        <f t="shared" si="0"/>
        <v>74354</v>
      </c>
      <c r="I9" s="87">
        <f t="shared" si="0"/>
        <v>1105285</v>
      </c>
      <c r="J9" s="87">
        <f t="shared" si="0"/>
        <v>44626816.084</v>
      </c>
      <c r="K9" s="87">
        <f t="shared" si="0"/>
        <v>128233565.595</v>
      </c>
      <c r="L9" s="87">
        <f t="shared" si="0"/>
        <v>5822409</v>
      </c>
      <c r="M9" s="87">
        <f t="shared" si="0"/>
        <v>14811405.429</v>
      </c>
      <c r="N9" s="87">
        <f t="shared" si="0"/>
        <v>31374</v>
      </c>
      <c r="O9" s="87">
        <f t="shared" si="0"/>
        <v>25489525.391</v>
      </c>
      <c r="P9" s="87">
        <f t="shared" si="0"/>
        <v>78293</v>
      </c>
      <c r="Q9" s="87">
        <f t="shared" si="0"/>
        <v>0</v>
      </c>
      <c r="R9" s="87">
        <f t="shared" si="0"/>
        <v>2841106.549</v>
      </c>
      <c r="S9" s="87">
        <f t="shared" si="0"/>
        <v>0</v>
      </c>
      <c r="T9" s="87">
        <f t="shared" si="0"/>
        <v>0</v>
      </c>
      <c r="U9" s="87">
        <f t="shared" si="0"/>
        <v>223193780.048</v>
      </c>
      <c r="V9" s="63"/>
      <c r="W9" s="62" t="e">
        <f>SUM(#REF!,#REF!,#REF!,#REF!,#REF!,#REF!,#REF!,W10,W12,W13,#REF!)</f>
        <v>#REF!</v>
      </c>
      <c r="X9" s="6"/>
      <c r="Y9" s="6"/>
      <c r="Z9" s="6"/>
      <c r="AA9" s="6"/>
      <c r="AB9" s="6"/>
      <c r="AC9" s="6"/>
      <c r="AD9" s="6"/>
    </row>
    <row r="10" spans="1:30" s="19" customFormat="1" ht="22.5" customHeight="1">
      <c r="A10" s="33"/>
      <c r="B10" s="31"/>
      <c r="D10" s="32"/>
      <c r="F10" s="13"/>
      <c r="G10" s="13"/>
      <c r="H10" s="1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f>SUM(F10:T10)</f>
        <v>0</v>
      </c>
      <c r="V10" s="34"/>
      <c r="W10" s="5">
        <f aca="true" t="shared" si="1" ref="W10:W30">+U10-T10-S10</f>
        <v>0</v>
      </c>
      <c r="X10" s="34"/>
      <c r="Y10" s="34"/>
      <c r="Z10" s="34"/>
      <c r="AA10" s="34"/>
      <c r="AB10" s="34"/>
      <c r="AC10" s="34"/>
      <c r="AD10" s="34"/>
    </row>
    <row r="11" spans="1:30" s="19" customFormat="1" ht="22.5" customHeight="1">
      <c r="A11" s="33"/>
      <c r="B11" s="31" t="s">
        <v>25</v>
      </c>
      <c r="D11" s="32" t="s">
        <v>26</v>
      </c>
      <c r="F11" s="13"/>
      <c r="G11" s="13"/>
      <c r="H11" s="13"/>
      <c r="I11" s="93"/>
      <c r="J11" s="93">
        <v>101223.084</v>
      </c>
      <c r="K11" s="93">
        <v>157409.595</v>
      </c>
      <c r="L11" s="93"/>
      <c r="M11" s="93">
        <v>6185.429</v>
      </c>
      <c r="N11" s="93"/>
      <c r="O11" s="93">
        <v>2303.391</v>
      </c>
      <c r="P11" s="93"/>
      <c r="Q11" s="93"/>
      <c r="R11" s="93">
        <v>2556.549</v>
      </c>
      <c r="S11" s="93"/>
      <c r="T11" s="93"/>
      <c r="U11" s="93">
        <f>SUM(F11:T11)</f>
        <v>269678.048</v>
      </c>
      <c r="V11" s="34"/>
      <c r="W11" s="5">
        <f>+U11-T11-S11</f>
        <v>269678.048</v>
      </c>
      <c r="X11" s="34"/>
      <c r="Y11" s="34"/>
      <c r="Z11" s="34"/>
      <c r="AA11" s="34"/>
      <c r="AB11" s="34"/>
      <c r="AC11" s="34"/>
      <c r="AD11" s="34"/>
    </row>
    <row r="12" spans="1:30" s="19" customFormat="1" ht="22.5" customHeight="1">
      <c r="A12" s="33"/>
      <c r="B12" s="31" t="s">
        <v>73</v>
      </c>
      <c r="D12" s="32" t="s">
        <v>51</v>
      </c>
      <c r="F12" s="13">
        <v>3954</v>
      </c>
      <c r="G12" s="13">
        <v>75692</v>
      </c>
      <c r="H12" s="13">
        <v>74354</v>
      </c>
      <c r="I12" s="93">
        <v>1105285</v>
      </c>
      <c r="J12" s="93">
        <v>44525593</v>
      </c>
      <c r="K12" s="93">
        <v>128076156</v>
      </c>
      <c r="L12" s="93">
        <v>5822409</v>
      </c>
      <c r="M12" s="93">
        <v>14805220</v>
      </c>
      <c r="N12" s="93">
        <v>31374</v>
      </c>
      <c r="O12" s="93">
        <v>25487222</v>
      </c>
      <c r="P12" s="93">
        <v>78293</v>
      </c>
      <c r="Q12" s="93">
        <v>0</v>
      </c>
      <c r="R12" s="93">
        <v>2838550</v>
      </c>
      <c r="S12" s="93"/>
      <c r="T12" s="93"/>
      <c r="U12" s="93">
        <f>SUM(F12:T12)</f>
        <v>222924102</v>
      </c>
      <c r="V12" s="34"/>
      <c r="W12" s="5">
        <f t="shared" si="1"/>
        <v>222924102</v>
      </c>
      <c r="X12" s="34"/>
      <c r="Y12" s="34"/>
      <c r="Z12" s="34"/>
      <c r="AA12" s="34"/>
      <c r="AB12" s="34"/>
      <c r="AC12" s="34"/>
      <c r="AD12" s="34"/>
    </row>
    <row r="13" spans="1:30" s="19" customFormat="1" ht="22.5" customHeight="1">
      <c r="A13" s="33"/>
      <c r="B13" s="31"/>
      <c r="D13" s="32"/>
      <c r="F13" s="13"/>
      <c r="G13" s="13"/>
      <c r="H13" s="1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f>SUM(F13:T13)</f>
        <v>0</v>
      </c>
      <c r="V13" s="34"/>
      <c r="W13" s="5">
        <f t="shared" si="1"/>
        <v>0</v>
      </c>
      <c r="X13" s="34"/>
      <c r="Y13" s="34"/>
      <c r="Z13" s="34"/>
      <c r="AA13" s="34"/>
      <c r="AB13" s="34"/>
      <c r="AC13" s="34"/>
      <c r="AD13" s="34"/>
    </row>
    <row r="14" spans="1:30" s="30" customFormat="1" ht="24.75" customHeight="1">
      <c r="A14" s="24"/>
      <c r="B14" s="36"/>
      <c r="C14" s="26"/>
      <c r="D14" s="27" t="s">
        <v>6</v>
      </c>
      <c r="E14" s="28"/>
      <c r="F14" s="12">
        <f aca="true" t="shared" si="2" ref="F14:U14">SUM(F15,F16,F17,F26,F30)</f>
        <v>3464</v>
      </c>
      <c r="G14" s="12">
        <f t="shared" si="2"/>
        <v>59162</v>
      </c>
      <c r="H14" s="12">
        <f t="shared" si="2"/>
        <v>82269.06000000001</v>
      </c>
      <c r="I14" s="87">
        <f t="shared" si="2"/>
        <v>983484.1699999999</v>
      </c>
      <c r="J14" s="87">
        <f t="shared" si="2"/>
        <v>45350935.477000006</v>
      </c>
      <c r="K14" s="87">
        <f t="shared" si="2"/>
        <v>136006569.47500002</v>
      </c>
      <c r="L14" s="87">
        <f t="shared" si="2"/>
        <v>5797328.22</v>
      </c>
      <c r="M14" s="87">
        <f t="shared" si="2"/>
        <v>15463850.737000005</v>
      </c>
      <c r="N14" s="87">
        <f t="shared" si="2"/>
        <v>33821</v>
      </c>
      <c r="O14" s="87">
        <f t="shared" si="2"/>
        <v>25027813.824000005</v>
      </c>
      <c r="P14" s="87">
        <f t="shared" si="2"/>
        <v>85198.962</v>
      </c>
      <c r="Q14" s="87">
        <f t="shared" si="2"/>
        <v>0</v>
      </c>
      <c r="R14" s="87">
        <f t="shared" si="2"/>
        <v>2681702.3180000004</v>
      </c>
      <c r="S14" s="87">
        <f t="shared" si="2"/>
        <v>0</v>
      </c>
      <c r="T14" s="87">
        <f t="shared" si="2"/>
        <v>0</v>
      </c>
      <c r="U14" s="87">
        <f t="shared" si="2"/>
        <v>231575599.24300003</v>
      </c>
      <c r="V14" s="6"/>
      <c r="W14" s="29" t="e">
        <f>SUM(W15,W16,#REF!,#REF!,#REF!,#REF!,W17,W26:W26,#REF!,#REF!,#REF!,W30)</f>
        <v>#REF!</v>
      </c>
      <c r="X14" s="6"/>
      <c r="Y14" s="6"/>
      <c r="Z14" s="6"/>
      <c r="AA14" s="6"/>
      <c r="AB14" s="6"/>
      <c r="AC14" s="6"/>
      <c r="AD14" s="6"/>
    </row>
    <row r="15" spans="1:30" s="19" customFormat="1" ht="22.5" customHeight="1">
      <c r="A15" s="33"/>
      <c r="B15" s="31" t="s">
        <v>7</v>
      </c>
      <c r="D15" s="32" t="s">
        <v>8</v>
      </c>
      <c r="F15" s="13"/>
      <c r="G15" s="13">
        <v>56910</v>
      </c>
      <c r="H15" s="13">
        <v>51171.871</v>
      </c>
      <c r="I15" s="93">
        <v>76667.894</v>
      </c>
      <c r="J15" s="93">
        <v>174254.22999999998</v>
      </c>
      <c r="K15" s="93">
        <v>1394436.2460000003</v>
      </c>
      <c r="L15" s="93">
        <v>136744.89500000002</v>
      </c>
      <c r="M15" s="93">
        <v>223564.20799999998</v>
      </c>
      <c r="N15" s="93">
        <v>19647</v>
      </c>
      <c r="O15" s="93"/>
      <c r="P15" s="93">
        <v>26693.333</v>
      </c>
      <c r="Q15" s="93"/>
      <c r="R15" s="93">
        <v>73671.586</v>
      </c>
      <c r="S15" s="93"/>
      <c r="T15" s="93"/>
      <c r="U15" s="93">
        <f>SUM(F15:T15)</f>
        <v>2233761.2630000007</v>
      </c>
      <c r="V15" s="34"/>
      <c r="W15" s="5">
        <f t="shared" si="1"/>
        <v>2233761.2630000007</v>
      </c>
      <c r="X15" s="34"/>
      <c r="Y15" s="34"/>
      <c r="Z15" s="34"/>
      <c r="AA15" s="34"/>
      <c r="AB15" s="34"/>
      <c r="AC15" s="34"/>
      <c r="AD15" s="34"/>
    </row>
    <row r="16" spans="1:30" s="19" customFormat="1" ht="22.5" customHeight="1">
      <c r="A16" s="33"/>
      <c r="B16" s="31" t="s">
        <v>9</v>
      </c>
      <c r="D16" s="32" t="s">
        <v>10</v>
      </c>
      <c r="F16" s="13">
        <v>3464</v>
      </c>
      <c r="G16" s="13">
        <v>2051</v>
      </c>
      <c r="H16" s="13">
        <v>28765.191</v>
      </c>
      <c r="I16" s="93"/>
      <c r="J16" s="93">
        <v>30148.044999999987</v>
      </c>
      <c r="K16" s="93">
        <v>275557.18700000003</v>
      </c>
      <c r="L16" s="93">
        <v>8350.586</v>
      </c>
      <c r="M16" s="93">
        <v>24599.98</v>
      </c>
      <c r="N16" s="93">
        <v>11608</v>
      </c>
      <c r="O16" s="93"/>
      <c r="P16" s="93">
        <v>9667.259</v>
      </c>
      <c r="Q16" s="93"/>
      <c r="R16" s="93">
        <v>25225.144999999997</v>
      </c>
      <c r="S16" s="93"/>
      <c r="T16" s="93"/>
      <c r="U16" s="93">
        <f>SUM(F16:T16)</f>
        <v>419436.39300000004</v>
      </c>
      <c r="V16" s="34"/>
      <c r="W16" s="5">
        <f t="shared" si="1"/>
        <v>419436.39300000004</v>
      </c>
      <c r="X16" s="34"/>
      <c r="Y16" s="34"/>
      <c r="Z16" s="34"/>
      <c r="AA16" s="34"/>
      <c r="AB16" s="34"/>
      <c r="AC16" s="34"/>
      <c r="AD16" s="34"/>
    </row>
    <row r="17" spans="1:30" s="17" customFormat="1" ht="22.5" customHeight="1">
      <c r="A17" s="33"/>
      <c r="B17" s="31" t="s">
        <v>76</v>
      </c>
      <c r="C17" s="19"/>
      <c r="D17" s="38" t="s">
        <v>68</v>
      </c>
      <c r="E17" s="19"/>
      <c r="F17" s="13">
        <f aca="true" t="shared" si="3" ref="F17:R17">SUM(F18:F24)</f>
        <v>0</v>
      </c>
      <c r="G17" s="13">
        <f t="shared" si="3"/>
        <v>201</v>
      </c>
      <c r="H17" s="13">
        <f t="shared" si="3"/>
        <v>2331.998</v>
      </c>
      <c r="I17" s="93">
        <f t="shared" si="3"/>
        <v>0</v>
      </c>
      <c r="J17" s="93">
        <f t="shared" si="3"/>
        <v>36251.831999999995</v>
      </c>
      <c r="K17" s="93">
        <f t="shared" si="3"/>
        <v>549129.694</v>
      </c>
      <c r="L17" s="93">
        <f t="shared" si="3"/>
        <v>4350.475</v>
      </c>
      <c r="M17" s="93">
        <f>SUM(M18:M25)</f>
        <v>3037.9360000000006</v>
      </c>
      <c r="N17" s="93">
        <f t="shared" si="3"/>
        <v>2566</v>
      </c>
      <c r="O17" s="93">
        <f>SUM(O18:O24)</f>
        <v>0</v>
      </c>
      <c r="P17" s="93">
        <f t="shared" si="3"/>
        <v>48838.37</v>
      </c>
      <c r="Q17" s="93">
        <f>SUM(Q18:Q24)</f>
        <v>0</v>
      </c>
      <c r="R17" s="93">
        <f t="shared" si="3"/>
        <v>0</v>
      </c>
      <c r="S17" s="93">
        <f>SUM(S18:S24)</f>
        <v>0</v>
      </c>
      <c r="T17" s="93">
        <f>SUM(T18:T24)</f>
        <v>0</v>
      </c>
      <c r="U17" s="93">
        <f>SUM(U18:U25)</f>
        <v>646707.3050000002</v>
      </c>
      <c r="V17" s="7"/>
      <c r="W17" s="5">
        <f t="shared" si="1"/>
        <v>646707.3050000002</v>
      </c>
      <c r="X17" s="7"/>
      <c r="Y17" s="7"/>
      <c r="Z17" s="7"/>
      <c r="AA17" s="7"/>
      <c r="AB17" s="7"/>
      <c r="AC17" s="7"/>
      <c r="AD17" s="7"/>
    </row>
    <row r="18" spans="1:30" s="19" customFormat="1" ht="22.5" customHeight="1">
      <c r="A18" s="33"/>
      <c r="B18" s="48" t="s">
        <v>20</v>
      </c>
      <c r="C18" s="46"/>
      <c r="D18" s="49" t="s">
        <v>38</v>
      </c>
      <c r="F18" s="14"/>
      <c r="G18" s="14"/>
      <c r="H18" s="14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>
        <f aca="true" t="shared" si="4" ref="U18:U25">SUM(F18:T18)</f>
        <v>0</v>
      </c>
      <c r="V18" s="34"/>
      <c r="W18" s="5">
        <f t="shared" si="1"/>
        <v>0</v>
      </c>
      <c r="X18" s="34"/>
      <c r="Y18" s="34"/>
      <c r="Z18" s="34"/>
      <c r="AA18" s="34"/>
      <c r="AB18" s="34"/>
      <c r="AC18" s="34"/>
      <c r="AD18" s="34"/>
    </row>
    <row r="19" spans="1:30" s="19" customFormat="1" ht="22.5" customHeight="1">
      <c r="A19" s="33"/>
      <c r="B19" s="35" t="s">
        <v>39</v>
      </c>
      <c r="D19" s="32" t="s">
        <v>98</v>
      </c>
      <c r="F19" s="13"/>
      <c r="G19" s="13"/>
      <c r="H19" s="1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</row>
    <row r="20" spans="1:30" s="19" customFormat="1" ht="22.5" customHeight="1">
      <c r="A20" s="33"/>
      <c r="B20" s="35" t="s">
        <v>31</v>
      </c>
      <c r="D20" s="32" t="s">
        <v>33</v>
      </c>
      <c r="F20" s="13"/>
      <c r="G20" s="13"/>
      <c r="H20" s="1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</row>
    <row r="21" spans="1:30" s="19" customFormat="1" ht="22.5" customHeight="1">
      <c r="A21" s="33"/>
      <c r="B21" s="35" t="s">
        <v>32</v>
      </c>
      <c r="D21" s="32" t="s">
        <v>34</v>
      </c>
      <c r="F21" s="13"/>
      <c r="G21" s="13">
        <v>201</v>
      </c>
      <c r="H21" s="13">
        <v>2331.998</v>
      </c>
      <c r="I21" s="93"/>
      <c r="J21" s="93">
        <v>10453.853</v>
      </c>
      <c r="K21" s="93">
        <v>9419.614</v>
      </c>
      <c r="L21" s="93">
        <v>4350.475</v>
      </c>
      <c r="M21" s="93">
        <v>3037.9360000000006</v>
      </c>
      <c r="N21" s="93">
        <v>2566</v>
      </c>
      <c r="O21" s="93"/>
      <c r="P21" s="93">
        <v>0</v>
      </c>
      <c r="Q21" s="93"/>
      <c r="R21" s="93">
        <v>0</v>
      </c>
      <c r="S21" s="93"/>
      <c r="T21" s="93"/>
      <c r="U21" s="93">
        <f t="shared" si="4"/>
        <v>32360.875999999997</v>
      </c>
      <c r="V21" s="34"/>
      <c r="W21" s="5">
        <f t="shared" si="1"/>
        <v>32360.875999999997</v>
      </c>
      <c r="X21" s="34"/>
      <c r="Y21" s="34"/>
      <c r="Z21" s="34"/>
      <c r="AA21" s="34"/>
      <c r="AB21" s="34"/>
      <c r="AC21" s="34"/>
      <c r="AD21" s="34"/>
    </row>
    <row r="22" spans="1:30" s="19" customFormat="1" ht="22.5" customHeight="1">
      <c r="A22" s="33"/>
      <c r="B22" s="35" t="s">
        <v>37</v>
      </c>
      <c r="D22" s="32" t="s">
        <v>47</v>
      </c>
      <c r="F22" s="13"/>
      <c r="G22" s="13"/>
      <c r="H22" s="13"/>
      <c r="I22" s="93"/>
      <c r="J22" s="93">
        <v>25797.979</v>
      </c>
      <c r="K22" s="93">
        <v>539710.0800000001</v>
      </c>
      <c r="L22" s="93"/>
      <c r="M22" s="93"/>
      <c r="N22" s="93"/>
      <c r="O22" s="93"/>
      <c r="P22" s="93"/>
      <c r="Q22" s="93"/>
      <c r="R22" s="93"/>
      <c r="S22" s="93"/>
      <c r="T22" s="93"/>
      <c r="U22" s="93">
        <f t="shared" si="4"/>
        <v>565508.0590000001</v>
      </c>
      <c r="V22" s="34"/>
      <c r="W22" s="5">
        <f t="shared" si="1"/>
        <v>565508.0590000001</v>
      </c>
      <c r="X22" s="34"/>
      <c r="Y22" s="34"/>
      <c r="Z22" s="34"/>
      <c r="AA22" s="34"/>
      <c r="AB22" s="34"/>
      <c r="AC22" s="34"/>
      <c r="AD22" s="34"/>
    </row>
    <row r="23" spans="1:30" s="19" customFormat="1" ht="22.5" customHeight="1">
      <c r="A23" s="33"/>
      <c r="B23" s="35" t="s">
        <v>21</v>
      </c>
      <c r="D23" s="32" t="s">
        <v>36</v>
      </c>
      <c r="F23" s="13">
        <v>0</v>
      </c>
      <c r="G23" s="13">
        <v>0</v>
      </c>
      <c r="H23" s="1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/>
      <c r="P23" s="93">
        <v>48838.37</v>
      </c>
      <c r="Q23" s="93"/>
      <c r="R23" s="93">
        <v>0</v>
      </c>
      <c r="S23" s="93"/>
      <c r="T23" s="93"/>
      <c r="U23" s="93">
        <f t="shared" si="4"/>
        <v>48838.37</v>
      </c>
      <c r="V23" s="34"/>
      <c r="W23" s="5">
        <f t="shared" si="1"/>
        <v>48838.37</v>
      </c>
      <c r="X23" s="34"/>
      <c r="Y23" s="34"/>
      <c r="Z23" s="34"/>
      <c r="AA23" s="34"/>
      <c r="AB23" s="34"/>
      <c r="AC23" s="34"/>
      <c r="AD23" s="34"/>
    </row>
    <row r="24" spans="1:30" s="19" customFormat="1" ht="22.5" customHeight="1">
      <c r="A24" s="33"/>
      <c r="B24" s="35" t="s">
        <v>23</v>
      </c>
      <c r="D24" s="32" t="s">
        <v>35</v>
      </c>
      <c r="F24" s="13"/>
      <c r="G24" s="13"/>
      <c r="H24" s="13"/>
      <c r="I24" s="93">
        <v>0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f t="shared" si="4"/>
        <v>0</v>
      </c>
      <c r="V24" s="34"/>
      <c r="W24" s="5">
        <f t="shared" si="1"/>
        <v>0</v>
      </c>
      <c r="X24" s="34"/>
      <c r="Y24" s="34"/>
      <c r="Z24" s="34"/>
      <c r="AA24" s="34"/>
      <c r="AB24" s="34"/>
      <c r="AC24" s="34"/>
      <c r="AD24" s="34"/>
    </row>
    <row r="25" spans="1:30" s="19" customFormat="1" ht="22.5" customHeight="1">
      <c r="A25" s="33"/>
      <c r="B25" s="35" t="s">
        <v>96</v>
      </c>
      <c r="D25" s="32" t="s">
        <v>97</v>
      </c>
      <c r="F25" s="13"/>
      <c r="G25" s="13"/>
      <c r="H25" s="1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>
        <f t="shared" si="4"/>
        <v>0</v>
      </c>
      <c r="V25" s="34"/>
      <c r="W25" s="5"/>
      <c r="X25" s="34"/>
      <c r="Y25" s="34"/>
      <c r="Z25" s="34"/>
      <c r="AA25" s="34"/>
      <c r="AB25" s="34"/>
      <c r="AC25" s="34"/>
      <c r="AD25" s="34"/>
    </row>
    <row r="26" spans="1:30" ht="22.5" customHeight="1">
      <c r="A26" s="3"/>
      <c r="B26" s="39" t="s">
        <v>77</v>
      </c>
      <c r="C26" s="40"/>
      <c r="D26" s="41" t="s">
        <v>15</v>
      </c>
      <c r="E26" s="19"/>
      <c r="F26" s="15">
        <f aca="true" t="shared" si="5" ref="F26:P26">SUM(F27,F28,F29)</f>
        <v>0</v>
      </c>
      <c r="G26" s="15">
        <f t="shared" si="5"/>
        <v>0</v>
      </c>
      <c r="H26" s="15">
        <f t="shared" si="5"/>
        <v>0</v>
      </c>
      <c r="I26" s="107">
        <f t="shared" si="5"/>
        <v>906816.276</v>
      </c>
      <c r="J26" s="107">
        <f t="shared" si="5"/>
        <v>45110281.370000005</v>
      </c>
      <c r="K26" s="107">
        <f t="shared" si="5"/>
        <v>133787446.34800003</v>
      </c>
      <c r="L26" s="107">
        <f t="shared" si="5"/>
        <v>5647882.2639999995</v>
      </c>
      <c r="M26" s="107">
        <f t="shared" si="5"/>
        <v>15212648.613000005</v>
      </c>
      <c r="N26" s="107">
        <f t="shared" si="5"/>
        <v>0</v>
      </c>
      <c r="O26" s="107">
        <f t="shared" si="5"/>
        <v>25027813.824000005</v>
      </c>
      <c r="P26" s="107">
        <f t="shared" si="5"/>
        <v>0</v>
      </c>
      <c r="Q26" s="107">
        <f>SUM(Q27,Q28,Q29)</f>
        <v>0</v>
      </c>
      <c r="R26" s="107">
        <f>SUM(R27,R28,R29)</f>
        <v>2582805.5870000003</v>
      </c>
      <c r="S26" s="107">
        <f>SUM(S27,S28,S29)</f>
        <v>0</v>
      </c>
      <c r="T26" s="107">
        <f>SUM(T27,T28,T29)</f>
        <v>0</v>
      </c>
      <c r="U26" s="108">
        <f>SUM(U27,U28,U29)</f>
        <v>228275694.28200004</v>
      </c>
      <c r="V26" s="2"/>
      <c r="W26" s="5">
        <f t="shared" si="1"/>
        <v>228275694.28200004</v>
      </c>
      <c r="X26" s="7"/>
      <c r="Y26" s="2"/>
      <c r="Z26" s="2"/>
      <c r="AA26" s="2"/>
      <c r="AB26" s="2"/>
      <c r="AC26" s="2"/>
      <c r="AD26" s="2"/>
    </row>
    <row r="27" spans="1:30" s="19" customFormat="1" ht="22.5" customHeight="1">
      <c r="A27" s="33"/>
      <c r="B27" s="35" t="s">
        <v>20</v>
      </c>
      <c r="D27" s="32" t="s">
        <v>42</v>
      </c>
      <c r="F27" s="13"/>
      <c r="G27" s="13"/>
      <c r="H27" s="13"/>
      <c r="I27" s="93"/>
      <c r="J27" s="93">
        <v>495.849</v>
      </c>
      <c r="K27" s="93">
        <v>117.352</v>
      </c>
      <c r="L27" s="93"/>
      <c r="M27" s="93">
        <v>194291.804</v>
      </c>
      <c r="N27" s="93"/>
      <c r="O27" s="93"/>
      <c r="P27" s="93"/>
      <c r="Q27" s="93"/>
      <c r="R27" s="93">
        <v>783989.681</v>
      </c>
      <c r="S27" s="93"/>
      <c r="T27" s="93"/>
      <c r="U27" s="93">
        <f>SUM(F27:T27)</f>
        <v>978894.686</v>
      </c>
      <c r="V27" s="34"/>
      <c r="W27" s="5">
        <f t="shared" si="1"/>
        <v>978894.686</v>
      </c>
      <c r="X27" s="34"/>
      <c r="Y27" s="34"/>
      <c r="Z27" s="34"/>
      <c r="AA27" s="34"/>
      <c r="AB27" s="34"/>
      <c r="AC27" s="34"/>
      <c r="AD27" s="34"/>
    </row>
    <row r="28" spans="1:30" s="19" customFormat="1" ht="22.5" customHeight="1">
      <c r="A28" s="33"/>
      <c r="B28" s="35" t="s">
        <v>39</v>
      </c>
      <c r="D28" s="32" t="s">
        <v>43</v>
      </c>
      <c r="F28" s="13"/>
      <c r="G28" s="13"/>
      <c r="H28" s="13"/>
      <c r="I28" s="93">
        <v>906816.276</v>
      </c>
      <c r="J28" s="93">
        <v>45109785.521000005</v>
      </c>
      <c r="K28" s="93">
        <v>133787328.99600004</v>
      </c>
      <c r="L28" s="93">
        <v>5647882.2639999995</v>
      </c>
      <c r="M28" s="93">
        <v>15018356.809000006</v>
      </c>
      <c r="N28" s="93"/>
      <c r="O28" s="93">
        <v>25027813.824000005</v>
      </c>
      <c r="P28" s="93"/>
      <c r="Q28" s="93">
        <v>0</v>
      </c>
      <c r="R28" s="93">
        <v>1798815.9060000004</v>
      </c>
      <c r="S28" s="93"/>
      <c r="T28" s="93"/>
      <c r="U28" s="93">
        <f>SUM(F28:T28)</f>
        <v>227296799.59600005</v>
      </c>
      <c r="V28" s="34"/>
      <c r="W28" s="5">
        <f t="shared" si="1"/>
        <v>227296799.59600005</v>
      </c>
      <c r="X28" s="34"/>
      <c r="Y28" s="34"/>
      <c r="Z28" s="34"/>
      <c r="AA28" s="34"/>
      <c r="AB28" s="34"/>
      <c r="AC28" s="34"/>
      <c r="AD28" s="34"/>
    </row>
    <row r="29" spans="1:30" s="19" customFormat="1" ht="22.5" customHeight="1">
      <c r="A29" s="33"/>
      <c r="B29" s="35" t="s">
        <v>31</v>
      </c>
      <c r="D29" s="32" t="s">
        <v>101</v>
      </c>
      <c r="F29" s="13"/>
      <c r="G29" s="13"/>
      <c r="H29" s="1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f>SUM(F29:T29)</f>
        <v>0</v>
      </c>
      <c r="V29" s="34"/>
      <c r="W29" s="5">
        <f t="shared" si="1"/>
        <v>0</v>
      </c>
      <c r="X29" s="34"/>
      <c r="Y29" s="34"/>
      <c r="Z29" s="34"/>
      <c r="AA29" s="34"/>
      <c r="AB29" s="34"/>
      <c r="AC29" s="34"/>
      <c r="AD29" s="34"/>
    </row>
    <row r="30" spans="1:30" s="19" customFormat="1" ht="22.5" customHeight="1">
      <c r="A30" s="33"/>
      <c r="B30" s="39"/>
      <c r="C30" s="40"/>
      <c r="D30" s="41"/>
      <c r="F30" s="15"/>
      <c r="G30" s="15"/>
      <c r="H30" s="1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>
        <f>SUM(F30:T30)</f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</row>
    <row r="31" spans="6:30" ht="25.5" customHeight="1">
      <c r="F31" s="11"/>
      <c r="G31" s="11"/>
      <c r="H31" s="11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2"/>
      <c r="W31" s="2"/>
      <c r="X31" s="7"/>
      <c r="Y31" s="2"/>
      <c r="Z31" s="2"/>
      <c r="AA31" s="2"/>
      <c r="AB31" s="2"/>
      <c r="AC31" s="2"/>
      <c r="AD31" s="2"/>
    </row>
    <row r="32" spans="6:30" ht="18" customHeight="1" hidden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f>+S9-S14</f>
        <v>0</v>
      </c>
      <c r="T32" s="11">
        <f>+T9-T14</f>
        <v>0</v>
      </c>
      <c r="U32" s="4">
        <f>+U9-U14</f>
        <v>-8381819.195000023</v>
      </c>
      <c r="V32" s="4">
        <f>+V9-V14</f>
        <v>0</v>
      </c>
      <c r="W32" s="4" t="e">
        <f>+W9-W14</f>
        <v>#REF!</v>
      </c>
      <c r="X32" s="7"/>
      <c r="Y32" s="2"/>
      <c r="Z32" s="2"/>
      <c r="AA32" s="2"/>
      <c r="AB32" s="2"/>
      <c r="AC32" s="2"/>
      <c r="AD32" s="2"/>
    </row>
    <row r="33" spans="6:30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</row>
    <row r="34" spans="6:30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</row>
    <row r="35" spans="6:30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</row>
    <row r="36" spans="6:30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</row>
    <row r="37" spans="6:30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</row>
    <row r="38" spans="6:30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</row>
    <row r="39" spans="6:30" ht="18" customHeight="1">
      <c r="F39" s="7"/>
      <c r="G39" s="7"/>
      <c r="H39" s="7"/>
      <c r="I39" s="7"/>
      <c r="J39" s="7"/>
      <c r="K39" s="7"/>
      <c r="L39" s="4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</row>
    <row r="40" spans="6:30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</row>
    <row r="41" spans="6:30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</row>
    <row r="42" spans="6:30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</row>
    <row r="43" spans="6:30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</row>
    <row r="44" spans="6:30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</row>
    <row r="45" spans="6:30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</row>
    <row r="46" spans="6:30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</row>
    <row r="47" spans="6:30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</row>
    <row r="48" spans="6:30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</row>
    <row r="49" spans="6:30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</row>
    <row r="50" spans="6:30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</row>
    <row r="51" spans="6:30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</row>
    <row r="52" spans="6:30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</row>
    <row r="53" spans="6:30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</row>
    <row r="54" spans="6:30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</row>
    <row r="55" spans="6:30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</row>
    <row r="56" spans="6:30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</row>
    <row r="57" spans="6:30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</row>
    <row r="58" spans="6:30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</row>
    <row r="59" spans="6:30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</row>
    <row r="60" spans="6:30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</row>
    <row r="61" spans="22:30" ht="18" customHeight="1">
      <c r="V61" s="2"/>
      <c r="W61" s="2"/>
      <c r="X61" s="7"/>
      <c r="Y61" s="2"/>
      <c r="Z61" s="2"/>
      <c r="AA61" s="2"/>
      <c r="AB61" s="2"/>
      <c r="AC61" s="2"/>
      <c r="AD61" s="2"/>
    </row>
    <row r="62" spans="22:30" ht="18" customHeight="1">
      <c r="V62" s="2"/>
      <c r="W62" s="2"/>
      <c r="X62" s="7"/>
      <c r="Y62" s="2"/>
      <c r="Z62" s="2"/>
      <c r="AA62" s="2"/>
      <c r="AB62" s="2"/>
      <c r="AC62" s="2"/>
      <c r="AD62" s="2"/>
    </row>
    <row r="63" spans="22:30" ht="18" customHeight="1">
      <c r="V63" s="2"/>
      <c r="W63" s="2"/>
      <c r="X63" s="7"/>
      <c r="Y63" s="2"/>
      <c r="Z63" s="2"/>
      <c r="AA63" s="2"/>
      <c r="AB63" s="2"/>
      <c r="AC63" s="2"/>
      <c r="AD63" s="2"/>
    </row>
    <row r="64" spans="22:30" ht="18" customHeight="1">
      <c r="V64" s="2"/>
      <c r="W64" s="2"/>
      <c r="X64" s="7"/>
      <c r="Y64" s="2"/>
      <c r="Z64" s="2"/>
      <c r="AA64" s="2"/>
      <c r="AB64" s="2"/>
      <c r="AC64" s="2"/>
      <c r="AD64" s="2"/>
    </row>
    <row r="65" spans="22:30" ht="18" customHeight="1">
      <c r="V65" s="2"/>
      <c r="W65" s="2"/>
      <c r="X65" s="7"/>
      <c r="Y65" s="2"/>
      <c r="Z65" s="2"/>
      <c r="AA65" s="2"/>
      <c r="AB65" s="2"/>
      <c r="AC65" s="2"/>
      <c r="AD65" s="2"/>
    </row>
    <row r="66" spans="22:30" ht="18" customHeight="1">
      <c r="V66" s="2"/>
      <c r="W66" s="2"/>
      <c r="X66" s="7"/>
      <c r="Y66" s="2"/>
      <c r="Z66" s="2"/>
      <c r="AA66" s="2"/>
      <c r="AB66" s="2"/>
      <c r="AC66" s="2"/>
      <c r="AD66" s="2"/>
    </row>
    <row r="67" spans="22:30" ht="18" customHeight="1">
      <c r="V67" s="2"/>
      <c r="W67" s="2"/>
      <c r="X67" s="7"/>
      <c r="Y67" s="2"/>
      <c r="Z67" s="2"/>
      <c r="AA67" s="2"/>
      <c r="AB67" s="2"/>
      <c r="AC67" s="2"/>
      <c r="AD67" s="2"/>
    </row>
    <row r="68" spans="22:30" ht="18" customHeight="1">
      <c r="V68" s="2"/>
      <c r="W68" s="2"/>
      <c r="X68" s="7"/>
      <c r="Y68" s="2"/>
      <c r="Z68" s="2"/>
      <c r="AA68" s="2"/>
      <c r="AB68" s="2"/>
      <c r="AC68" s="2"/>
      <c r="AD68" s="2"/>
    </row>
    <row r="69" spans="22:30" ht="18" customHeight="1">
      <c r="V69" s="2"/>
      <c r="W69" s="2"/>
      <c r="X69" s="7"/>
      <c r="Y69" s="2"/>
      <c r="Z69" s="2"/>
      <c r="AA69" s="2"/>
      <c r="AB69" s="2"/>
      <c r="AC69" s="2"/>
      <c r="AD69" s="2"/>
    </row>
    <row r="70" spans="22:30" ht="18" customHeight="1">
      <c r="V70" s="2"/>
      <c r="W70" s="2"/>
      <c r="X70" s="7"/>
      <c r="Y70" s="2"/>
      <c r="Z70" s="2"/>
      <c r="AA70" s="2"/>
      <c r="AB70" s="2"/>
      <c r="AC70" s="2"/>
      <c r="AD70" s="2"/>
    </row>
    <row r="71" spans="22:30" ht="18" customHeight="1">
      <c r="V71" s="2"/>
      <c r="W71" s="2"/>
      <c r="X71" s="7"/>
      <c r="Y71" s="2"/>
      <c r="Z71" s="2"/>
      <c r="AA71" s="2"/>
      <c r="AB71" s="2"/>
      <c r="AC71" s="2"/>
      <c r="AD71" s="2"/>
    </row>
    <row r="72" spans="22:30" ht="18" customHeight="1">
      <c r="V72" s="2"/>
      <c r="W72" s="2"/>
      <c r="X72" s="7"/>
      <c r="Y72" s="2"/>
      <c r="Z72" s="2"/>
      <c r="AA72" s="2"/>
      <c r="AB72" s="2"/>
      <c r="AC72" s="2"/>
      <c r="AD72" s="2"/>
    </row>
    <row r="73" spans="22:30" ht="18" customHeight="1">
      <c r="V73" s="2"/>
      <c r="W73" s="2"/>
      <c r="X73" s="7"/>
      <c r="Y73" s="2"/>
      <c r="Z73" s="2"/>
      <c r="AA73" s="2"/>
      <c r="AB73" s="2"/>
      <c r="AC73" s="2"/>
      <c r="AD73" s="2"/>
    </row>
    <row r="74" spans="22:30" ht="18" customHeight="1">
      <c r="V74" s="2"/>
      <c r="W74" s="2"/>
      <c r="X74" s="7"/>
      <c r="Y74" s="2"/>
      <c r="Z74" s="2"/>
      <c r="AA74" s="2"/>
      <c r="AB74" s="2"/>
      <c r="AC74" s="2"/>
      <c r="AD74" s="2"/>
    </row>
    <row r="75" spans="22:30" ht="18" customHeight="1">
      <c r="V75" s="2"/>
      <c r="W75" s="2"/>
      <c r="X75" s="7"/>
      <c r="Y75" s="2"/>
      <c r="Z75" s="2"/>
      <c r="AA75" s="2"/>
      <c r="AB75" s="2"/>
      <c r="AC75" s="2"/>
      <c r="AD75" s="2"/>
    </row>
    <row r="76" spans="22:30" ht="18" customHeight="1">
      <c r="V76" s="2"/>
      <c r="W76" s="2"/>
      <c r="X76" s="7"/>
      <c r="Y76" s="2"/>
      <c r="Z76" s="2"/>
      <c r="AA76" s="2"/>
      <c r="AB76" s="2"/>
      <c r="AC76" s="2"/>
      <c r="AD76" s="2"/>
    </row>
    <row r="77" spans="22:30" ht="18" customHeight="1">
      <c r="V77" s="2"/>
      <c r="W77" s="2"/>
      <c r="X77" s="7"/>
      <c r="Y77" s="2"/>
      <c r="Z77" s="2"/>
      <c r="AA77" s="2"/>
      <c r="AB77" s="2"/>
      <c r="AC77" s="2"/>
      <c r="AD77" s="2"/>
    </row>
    <row r="78" spans="22:30" ht="18" customHeight="1">
      <c r="V78" s="2"/>
      <c r="W78" s="2"/>
      <c r="X78" s="7"/>
      <c r="Y78" s="2"/>
      <c r="Z78" s="2"/>
      <c r="AA78" s="2"/>
      <c r="AB78" s="2"/>
      <c r="AC78" s="2"/>
      <c r="AD78" s="2"/>
    </row>
    <row r="79" spans="22:30" ht="18" customHeight="1">
      <c r="V79" s="2"/>
      <c r="W79" s="2"/>
      <c r="X79" s="7"/>
      <c r="Y79" s="2"/>
      <c r="Z79" s="2"/>
      <c r="AA79" s="2"/>
      <c r="AB79" s="2"/>
      <c r="AC79" s="2"/>
      <c r="AD79" s="2"/>
    </row>
    <row r="80" spans="22:30" ht="18" customHeight="1">
      <c r="V80" s="2"/>
      <c r="W80" s="2"/>
      <c r="X80" s="7"/>
      <c r="Y80" s="2"/>
      <c r="Z80" s="2"/>
      <c r="AA80" s="2"/>
      <c r="AB80" s="2"/>
      <c r="AC80" s="2"/>
      <c r="AD80" s="2"/>
    </row>
    <row r="81" spans="22:30" ht="18" customHeight="1">
      <c r="V81" s="2"/>
      <c r="W81" s="2"/>
      <c r="X81" s="7"/>
      <c r="Y81" s="2"/>
      <c r="Z81" s="2"/>
      <c r="AA81" s="2"/>
      <c r="AB81" s="2"/>
      <c r="AC81" s="2"/>
      <c r="AD81" s="2"/>
    </row>
    <row r="82" spans="22:30" ht="18" customHeight="1">
      <c r="V82" s="2"/>
      <c r="W82" s="2"/>
      <c r="X82" s="7"/>
      <c r="Y82" s="2"/>
      <c r="Z82" s="2"/>
      <c r="AA82" s="2"/>
      <c r="AB82" s="2"/>
      <c r="AC82" s="2"/>
      <c r="AD82" s="2"/>
    </row>
    <row r="83" spans="22:30" ht="18" customHeight="1">
      <c r="V83" s="2"/>
      <c r="W83" s="2"/>
      <c r="X83" s="7"/>
      <c r="Y83" s="2"/>
      <c r="Z83" s="2"/>
      <c r="AA83" s="2"/>
      <c r="AB83" s="2"/>
      <c r="AC83" s="2"/>
      <c r="AD83" s="2"/>
    </row>
    <row r="84" spans="22:30" ht="18" customHeight="1">
      <c r="V84" s="2"/>
      <c r="W84" s="2"/>
      <c r="X84" s="7"/>
      <c r="Y84" s="2"/>
      <c r="Z84" s="2"/>
      <c r="AA84" s="2"/>
      <c r="AB84" s="2"/>
      <c r="AC84" s="2"/>
      <c r="AD84" s="2"/>
    </row>
    <row r="85" spans="22:30" ht="18" customHeight="1">
      <c r="V85" s="2"/>
      <c r="W85" s="2"/>
      <c r="X85" s="7"/>
      <c r="Y85" s="2"/>
      <c r="Z85" s="2"/>
      <c r="AA85" s="2"/>
      <c r="AB85" s="2"/>
      <c r="AC85" s="2"/>
      <c r="AD85" s="2"/>
    </row>
    <row r="86" spans="22:30" ht="18" customHeight="1">
      <c r="V86" s="2"/>
      <c r="W86" s="2"/>
      <c r="X86" s="7"/>
      <c r="Y86" s="2"/>
      <c r="Z86" s="2"/>
      <c r="AA86" s="2"/>
      <c r="AB86" s="2"/>
      <c r="AC86" s="2"/>
      <c r="AD86" s="2"/>
    </row>
    <row r="87" spans="22:30" ht="18" customHeight="1">
      <c r="V87" s="2"/>
      <c r="W87" s="2"/>
      <c r="X87" s="7"/>
      <c r="Y87" s="2"/>
      <c r="Z87" s="2"/>
      <c r="AA87" s="2"/>
      <c r="AB87" s="2"/>
      <c r="AC87" s="2"/>
      <c r="AD87" s="2"/>
    </row>
    <row r="88" spans="22:30" ht="18" customHeight="1">
      <c r="V88" s="2"/>
      <c r="W88" s="2"/>
      <c r="X88" s="7"/>
      <c r="Y88" s="2"/>
      <c r="Z88" s="2"/>
      <c r="AA88" s="2"/>
      <c r="AB88" s="2"/>
      <c r="AC88" s="2"/>
      <c r="AD88" s="2"/>
    </row>
    <row r="89" spans="22:30" ht="18" customHeight="1">
      <c r="V89" s="2"/>
      <c r="W89" s="2"/>
      <c r="X89" s="7"/>
      <c r="Y89" s="2"/>
      <c r="Z89" s="2"/>
      <c r="AA89" s="2"/>
      <c r="AB89" s="2"/>
      <c r="AC89" s="2"/>
      <c r="AD89" s="2"/>
    </row>
    <row r="90" spans="22:30" ht="18" customHeight="1">
      <c r="V90" s="2"/>
      <c r="W90" s="2"/>
      <c r="X90" s="7"/>
      <c r="Y90" s="2"/>
      <c r="Z90" s="2"/>
      <c r="AA90" s="2"/>
      <c r="AB90" s="2"/>
      <c r="AC90" s="2"/>
      <c r="AD90" s="2"/>
    </row>
    <row r="91" spans="22:30" ht="18" customHeight="1">
      <c r="V91" s="2"/>
      <c r="W91" s="2"/>
      <c r="X91" s="7"/>
      <c r="Y91" s="2"/>
      <c r="Z91" s="2"/>
      <c r="AA91" s="2"/>
      <c r="AB91" s="2"/>
      <c r="AC91" s="2"/>
      <c r="AD91" s="2"/>
    </row>
    <row r="92" spans="22:30" ht="18" customHeight="1">
      <c r="V92" s="2"/>
      <c r="W92" s="2"/>
      <c r="X92" s="7"/>
      <c r="Y92" s="2"/>
      <c r="Z92" s="2"/>
      <c r="AA92" s="2"/>
      <c r="AB92" s="2"/>
      <c r="AC92" s="2"/>
      <c r="AD92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headerFooter>
    <oddHeader xml:space="preserve">&amp;L&amp;G&amp;C&amp;"Verdana,Negrita"PRESUPUESTO EJECUTADO MOP 2021 AL MES DE SEPTIEMBRE (FONDOS FET)    
(Miles de $ 2021)    </oddHeader>
    <oddFooter>&amp;L&amp;G&amp;R&amp;P</oddFooter>
  </headerFooter>
  <colBreaks count="1" manualBreakCount="1">
    <brk id="21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L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13" sqref="Y13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2"/>
      <c r="F2" s="43"/>
      <c r="G2" s="43"/>
      <c r="H2" s="43"/>
      <c r="I2" s="43"/>
      <c r="J2" s="43"/>
      <c r="K2" s="43" t="s">
        <v>117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118" t="s">
        <v>102</v>
      </c>
      <c r="L3" s="118"/>
      <c r="M3" s="118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9" customFormat="1" ht="24.75" customHeight="1">
      <c r="A9" s="51"/>
      <c r="B9" s="52" t="s">
        <v>0</v>
      </c>
      <c r="C9" s="53"/>
      <c r="D9" s="54" t="s">
        <v>1</v>
      </c>
      <c r="E9" s="55"/>
      <c r="F9" s="56">
        <f aca="true" t="shared" si="0" ref="F9:T9">SUM(F11,F12,F13,F14,F19,F20,F21,F22,F23,F24,F10)</f>
        <v>5323854910</v>
      </c>
      <c r="G9" s="56">
        <f t="shared" si="0"/>
        <v>2398471604</v>
      </c>
      <c r="H9" s="56">
        <f t="shared" si="0"/>
        <v>6455998350</v>
      </c>
      <c r="I9" s="56">
        <f t="shared" si="0"/>
        <v>12807178232</v>
      </c>
      <c r="J9" s="56">
        <f t="shared" si="0"/>
        <v>77711290688</v>
      </c>
      <c r="K9" s="56">
        <f t="shared" si="0"/>
        <v>694459220079</v>
      </c>
      <c r="L9" s="56">
        <f t="shared" si="0"/>
        <v>53136958392</v>
      </c>
      <c r="M9" s="56">
        <f t="shared" si="0"/>
        <v>61172799911</v>
      </c>
      <c r="N9" s="56">
        <f t="shared" si="0"/>
        <v>-14327938205</v>
      </c>
      <c r="O9" s="56">
        <f t="shared" si="0"/>
        <v>78533100440</v>
      </c>
      <c r="P9" s="56">
        <f t="shared" si="0"/>
        <v>16184138990</v>
      </c>
      <c r="Q9" s="56">
        <f>SUM(Q11,Q12,Q13,Q14,Q19,Q20,Q21,Q22,Q23,Q24,Q10)</f>
        <v>582825598063</v>
      </c>
      <c r="R9" s="56">
        <f t="shared" si="0"/>
        <v>14121097161</v>
      </c>
      <c r="S9" s="56">
        <f t="shared" si="0"/>
        <v>1657524000</v>
      </c>
      <c r="T9" s="56">
        <f t="shared" si="0"/>
        <v>8986488000</v>
      </c>
      <c r="U9" s="56">
        <f>SUM(U11,U12,U13,U14,U19,U20,U21,U22,U24,U10,U23)</f>
        <v>1601445780615</v>
      </c>
      <c r="V9" s="57"/>
      <c r="W9" s="65">
        <f>SUM(W11,W10,W12,W13,W14,W19,W20,W21,W22,W24,W23)</f>
        <v>1590801768615</v>
      </c>
      <c r="X9" s="58"/>
      <c r="Y9" s="58">
        <f>+U9-T9-S9</f>
        <v>1590801768615</v>
      </c>
      <c r="Z9" s="58"/>
      <c r="AA9" s="58"/>
      <c r="AB9" s="58"/>
      <c r="AC9" s="58"/>
      <c r="AD9" s="58"/>
      <c r="AE9" s="58"/>
      <c r="AF9" s="58"/>
      <c r="AG9" s="58"/>
      <c r="AH9" s="58"/>
    </row>
    <row r="10" spans="1:34" s="19" customFormat="1" ht="22.5" customHeight="1">
      <c r="A10" s="33"/>
      <c r="B10" s="31" t="s">
        <v>37</v>
      </c>
      <c r="D10" s="32" t="s">
        <v>14</v>
      </c>
      <c r="F10" s="13"/>
      <c r="G10" s="13"/>
      <c r="H10" s="13"/>
      <c r="I10" s="13">
        <v>120000000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455147000</v>
      </c>
      <c r="T10" s="13"/>
      <c r="U10" s="13">
        <f>SUM(F10:T10)</f>
        <v>575147000</v>
      </c>
      <c r="V10" s="34"/>
      <c r="W10" s="5">
        <f>+U10-T10-S10</f>
        <v>120000000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21</v>
      </c>
      <c r="D11" s="32" t="s">
        <v>22</v>
      </c>
      <c r="F11" s="13">
        <v>1203120</v>
      </c>
      <c r="G11" s="13">
        <v>577917</v>
      </c>
      <c r="H11" s="13">
        <v>6503382</v>
      </c>
      <c r="I11" s="13">
        <v>17460062</v>
      </c>
      <c r="J11" s="13">
        <v>9784115</v>
      </c>
      <c r="K11" s="13">
        <v>99258055</v>
      </c>
      <c r="L11" s="13">
        <v>5498695</v>
      </c>
      <c r="M11" s="13">
        <v>4495786</v>
      </c>
      <c r="N11" s="13">
        <v>1726531</v>
      </c>
      <c r="O11" s="13">
        <v>1053247</v>
      </c>
      <c r="P11" s="13">
        <v>12618070</v>
      </c>
      <c r="Q11" s="13"/>
      <c r="R11" s="13">
        <v>3308292</v>
      </c>
      <c r="S11" s="13">
        <v>1909000</v>
      </c>
      <c r="T11" s="13"/>
      <c r="U11" s="13">
        <f>SUM(F11:T11)</f>
        <v>165396272</v>
      </c>
      <c r="V11" s="34"/>
      <c r="W11" s="64">
        <f>+U11-T11-S11</f>
        <v>163487272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23</v>
      </c>
      <c r="D12" s="32" t="s">
        <v>24</v>
      </c>
      <c r="F12" s="13"/>
      <c r="G12" s="13"/>
      <c r="H12" s="13"/>
      <c r="I12" s="13">
        <v>110000</v>
      </c>
      <c r="J12" s="13">
        <v>437936771</v>
      </c>
      <c r="K12" s="13">
        <v>6999170788</v>
      </c>
      <c r="L12" s="13">
        <v>0</v>
      </c>
      <c r="M12" s="13"/>
      <c r="N12" s="13"/>
      <c r="O12" s="13"/>
      <c r="P12" s="13"/>
      <c r="Q12" s="13">
        <v>19492973719</v>
      </c>
      <c r="R12" s="13"/>
      <c r="S12" s="13">
        <v>204478000</v>
      </c>
      <c r="T12" s="13"/>
      <c r="U12" s="13">
        <f>SUM(F12:T12)</f>
        <v>27134669278</v>
      </c>
      <c r="V12" s="34"/>
      <c r="W12" s="64">
        <f>+U12-T12-S12</f>
        <v>26930191278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 t="s">
        <v>25</v>
      </c>
      <c r="D13" s="32" t="s">
        <v>26</v>
      </c>
      <c r="F13" s="13">
        <v>244398595</v>
      </c>
      <c r="G13" s="13">
        <v>109336236</v>
      </c>
      <c r="H13" s="13">
        <v>252534922</v>
      </c>
      <c r="I13" s="13">
        <v>344985480</v>
      </c>
      <c r="J13" s="13">
        <v>766867984</v>
      </c>
      <c r="K13" s="13">
        <v>6445850841</v>
      </c>
      <c r="L13" s="13">
        <v>436726590</v>
      </c>
      <c r="M13" s="13">
        <v>264694362</v>
      </c>
      <c r="N13" s="13">
        <v>108647614</v>
      </c>
      <c r="O13" s="13">
        <v>324778183</v>
      </c>
      <c r="P13" s="13">
        <v>686067132</v>
      </c>
      <c r="Q13" s="13">
        <v>43315703215</v>
      </c>
      <c r="R13" s="13">
        <v>388282700</v>
      </c>
      <c r="S13" s="13">
        <v>28404000</v>
      </c>
      <c r="T13" s="13">
        <v>132919000</v>
      </c>
      <c r="U13" s="13">
        <f>SUM(F13:T13)</f>
        <v>53850196854</v>
      </c>
      <c r="V13" s="34"/>
      <c r="W13" s="64">
        <f aca="true" t="shared" si="1" ref="W13:W49">+U13-T13-S13</f>
        <v>53688873854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19" customFormat="1" ht="22.5" customHeight="1">
      <c r="A14" s="33"/>
      <c r="B14" s="31" t="s">
        <v>44</v>
      </c>
      <c r="D14" s="32" t="s">
        <v>2</v>
      </c>
      <c r="F14" s="13">
        <f aca="true" t="shared" si="2" ref="F14:R14">SUM(F15,F18)</f>
        <v>4776495000</v>
      </c>
      <c r="G14" s="13">
        <f t="shared" si="2"/>
        <v>2339750000</v>
      </c>
      <c r="H14" s="13">
        <f t="shared" si="2"/>
        <v>6515060000</v>
      </c>
      <c r="I14" s="13">
        <f t="shared" si="2"/>
        <v>9476489000</v>
      </c>
      <c r="J14" s="13">
        <f t="shared" si="2"/>
        <v>74790860000</v>
      </c>
      <c r="K14" s="13">
        <f>SUM(K15,K18)</f>
        <v>618847626000</v>
      </c>
      <c r="L14" s="13">
        <f t="shared" si="2"/>
        <v>54258107000</v>
      </c>
      <c r="M14" s="13">
        <f t="shared" si="2"/>
        <v>56639116000</v>
      </c>
      <c r="N14" s="13">
        <f t="shared" si="2"/>
        <v>2243999000</v>
      </c>
      <c r="O14" s="13">
        <f>SUM(O15,O18)</f>
        <v>85965745000</v>
      </c>
      <c r="P14" s="13">
        <f>SUM(P15,P18)</f>
        <v>14768187632</v>
      </c>
      <c r="Q14" s="13">
        <f>SUM(Q15,Q18)</f>
        <v>186028425000</v>
      </c>
      <c r="R14" s="13">
        <f t="shared" si="2"/>
        <v>16224950000</v>
      </c>
      <c r="S14" s="13">
        <f>SUM(S15,S18)</f>
        <v>755260000</v>
      </c>
      <c r="T14" s="13">
        <f>SUM(T15,T18)</f>
        <v>8853569000</v>
      </c>
      <c r="U14" s="13">
        <f>SUM(U15,U18)</f>
        <v>1142483638632</v>
      </c>
      <c r="V14" s="34"/>
      <c r="W14" s="5">
        <f>+U14-T14-S14</f>
        <v>1132874809632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20</v>
      </c>
      <c r="D15" s="32" t="s">
        <v>45</v>
      </c>
      <c r="F15" s="13">
        <f aca="true" t="shared" si="3" ref="F15:R15">SUM(F16:F17)</f>
        <v>4776495000</v>
      </c>
      <c r="G15" s="13">
        <f t="shared" si="3"/>
        <v>2339750000</v>
      </c>
      <c r="H15" s="13">
        <f t="shared" si="3"/>
        <v>6515060000</v>
      </c>
      <c r="I15" s="13">
        <f t="shared" si="3"/>
        <v>9476489000</v>
      </c>
      <c r="J15" s="13">
        <f t="shared" si="3"/>
        <v>74790860000</v>
      </c>
      <c r="K15" s="13">
        <f>SUM(K16:K17)</f>
        <v>618847626000</v>
      </c>
      <c r="L15" s="13">
        <f t="shared" si="3"/>
        <v>54258107000</v>
      </c>
      <c r="M15" s="13">
        <f t="shared" si="3"/>
        <v>56639116000</v>
      </c>
      <c r="N15" s="13">
        <f t="shared" si="3"/>
        <v>2243999000</v>
      </c>
      <c r="O15" s="13">
        <f t="shared" si="3"/>
        <v>85965745000</v>
      </c>
      <c r="P15" s="13">
        <f t="shared" si="3"/>
        <v>14446313000</v>
      </c>
      <c r="Q15" s="13">
        <f>SUM(Q16:Q17)</f>
        <v>186028425000</v>
      </c>
      <c r="R15" s="13">
        <f t="shared" si="3"/>
        <v>16224950000</v>
      </c>
      <c r="S15" s="13">
        <f>SUM(S16:S17)</f>
        <v>755260000</v>
      </c>
      <c r="T15" s="13">
        <f>SUM(T16:T17)</f>
        <v>8853569000</v>
      </c>
      <c r="U15" s="13">
        <f>SUM(U16:U17)</f>
        <v>1142161764000</v>
      </c>
      <c r="V15" s="34"/>
      <c r="W15" s="5">
        <f t="shared" si="1"/>
        <v>1132552935000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/>
      <c r="D16" s="32" t="s">
        <v>3</v>
      </c>
      <c r="F16" s="13">
        <v>4677011000</v>
      </c>
      <c r="G16" s="13">
        <v>2270525000</v>
      </c>
      <c r="H16" s="13">
        <v>6345000000</v>
      </c>
      <c r="I16" s="13">
        <v>8180000000</v>
      </c>
      <c r="J16" s="13">
        <v>11450000000</v>
      </c>
      <c r="K16" s="13">
        <v>80908419000</v>
      </c>
      <c r="L16" s="13">
        <v>5902280000</v>
      </c>
      <c r="M16" s="13">
        <v>4410000000</v>
      </c>
      <c r="N16" s="13">
        <v>1946581000</v>
      </c>
      <c r="O16" s="13">
        <v>4669581000</v>
      </c>
      <c r="P16" s="13">
        <v>11776269000</v>
      </c>
      <c r="Q16" s="13">
        <v>8664419000</v>
      </c>
      <c r="R16" s="13">
        <v>10560000000</v>
      </c>
      <c r="S16" s="13">
        <v>642000000</v>
      </c>
      <c r="T16" s="13">
        <v>5880217000</v>
      </c>
      <c r="U16" s="13">
        <f aca="true" t="shared" si="4" ref="U16:U24">SUM(F16:T16)</f>
        <v>168282302000</v>
      </c>
      <c r="V16" s="34"/>
      <c r="W16" s="64">
        <f t="shared" si="1"/>
        <v>161760085000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9" customFormat="1" ht="22.5" customHeight="1">
      <c r="A17" s="33"/>
      <c r="B17" s="31"/>
      <c r="D17" s="32" t="s">
        <v>48</v>
      </c>
      <c r="F17" s="13">
        <v>99484000</v>
      </c>
      <c r="G17" s="13">
        <v>69225000</v>
      </c>
      <c r="H17" s="13">
        <v>170060000</v>
      </c>
      <c r="I17" s="13">
        <v>1296489000</v>
      </c>
      <c r="J17" s="13">
        <v>63340860000</v>
      </c>
      <c r="K17" s="13">
        <v>537939207000</v>
      </c>
      <c r="L17" s="13">
        <v>48355827000</v>
      </c>
      <c r="M17" s="13">
        <v>52229116000</v>
      </c>
      <c r="N17" s="13">
        <v>297418000</v>
      </c>
      <c r="O17" s="13">
        <v>81296164000</v>
      </c>
      <c r="P17" s="13">
        <v>2670044000</v>
      </c>
      <c r="Q17" s="13">
        <v>177364006000</v>
      </c>
      <c r="R17" s="13">
        <v>5664950000</v>
      </c>
      <c r="S17" s="13">
        <v>113260000</v>
      </c>
      <c r="T17" s="13">
        <v>2973352000</v>
      </c>
      <c r="U17" s="13">
        <f t="shared" si="4"/>
        <v>973879462000</v>
      </c>
      <c r="V17" s="34"/>
      <c r="W17" s="64">
        <f t="shared" si="1"/>
        <v>970792850000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1" t="s">
        <v>31</v>
      </c>
      <c r="D18" s="32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321874632</v>
      </c>
      <c r="Q18" s="13"/>
      <c r="R18" s="13"/>
      <c r="S18" s="13"/>
      <c r="T18" s="13"/>
      <c r="U18" s="13">
        <f t="shared" si="4"/>
        <v>321874632</v>
      </c>
      <c r="V18" s="34"/>
      <c r="W18" s="64">
        <f t="shared" si="1"/>
        <v>321874632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1" t="s">
        <v>4</v>
      </c>
      <c r="D19" s="32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1" t="s">
        <v>71</v>
      </c>
      <c r="D20" s="32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1" t="s">
        <v>72</v>
      </c>
      <c r="D21" s="32" t="s">
        <v>29</v>
      </c>
      <c r="F21" s="13">
        <v>106316827</v>
      </c>
      <c r="G21" s="13">
        <v>51750207</v>
      </c>
      <c r="H21" s="13">
        <v>134885451</v>
      </c>
      <c r="I21" s="13">
        <v>144919503</v>
      </c>
      <c r="J21" s="13">
        <v>209612233</v>
      </c>
      <c r="K21" s="13">
        <v>3738918562</v>
      </c>
      <c r="L21" s="13">
        <v>397028689</v>
      </c>
      <c r="M21" s="13">
        <v>130896765</v>
      </c>
      <c r="N21" s="13">
        <v>61978959</v>
      </c>
      <c r="O21" s="13">
        <v>98011555</v>
      </c>
      <c r="P21" s="13">
        <v>253489132</v>
      </c>
      <c r="Q21" s="13">
        <v>19337480</v>
      </c>
      <c r="R21" s="13">
        <v>174909427</v>
      </c>
      <c r="S21" s="13">
        <v>58440000</v>
      </c>
      <c r="T21" s="13"/>
      <c r="U21" s="13">
        <f t="shared" si="4"/>
        <v>5580494790</v>
      </c>
      <c r="V21" s="34"/>
      <c r="W21" s="64">
        <f t="shared" si="1"/>
        <v>5522054790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1" t="s">
        <v>73</v>
      </c>
      <c r="D22" s="32" t="s">
        <v>51</v>
      </c>
      <c r="F22" s="13"/>
      <c r="G22" s="13"/>
      <c r="H22" s="13"/>
      <c r="I22" s="13">
        <v>0</v>
      </c>
      <c r="J22" s="13"/>
      <c r="K22" s="13">
        <v>1520000000</v>
      </c>
      <c r="L22" s="13"/>
      <c r="M22" s="13"/>
      <c r="N22" s="13">
        <v>4421950147</v>
      </c>
      <c r="O22" s="13"/>
      <c r="P22" s="13"/>
      <c r="Q22" s="13">
        <v>335552064964</v>
      </c>
      <c r="R22" s="13"/>
      <c r="S22" s="13"/>
      <c r="T22" s="13"/>
      <c r="U22" s="13">
        <f t="shared" si="4"/>
        <v>341494015111</v>
      </c>
      <c r="V22" s="34"/>
      <c r="W22" s="64">
        <f t="shared" si="1"/>
        <v>341494015111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1">
        <v>14</v>
      </c>
      <c r="D23" s="32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1" t="s">
        <v>74</v>
      </c>
      <c r="D24" s="32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4"/>
      <c r="W24" s="64">
        <f t="shared" si="1"/>
        <v>30008336678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59" customFormat="1" ht="24.75" customHeight="1">
      <c r="A25" s="51"/>
      <c r="B25" s="60"/>
      <c r="C25" s="53"/>
      <c r="D25" s="54" t="s">
        <v>6</v>
      </c>
      <c r="E25" s="55"/>
      <c r="F25" s="66">
        <f>SUM(F26,F27,F28,F29,F30,F31,F32,F41,F42,F46,F47,F48,F49)</f>
        <v>5158639353</v>
      </c>
      <c r="G25" s="66">
        <f aca="true" t="shared" si="5" ref="G25:T25">SUM(G26,G27,G28,G29,G30,G31,G32,G41,G42,G46,G47,G48,G49)</f>
        <v>2478751202</v>
      </c>
      <c r="H25" s="66">
        <f t="shared" si="5"/>
        <v>6598050998</v>
      </c>
      <c r="I25" s="66">
        <f t="shared" si="5"/>
        <v>14430155699</v>
      </c>
      <c r="J25" s="66">
        <f t="shared" si="5"/>
        <v>111054479410</v>
      </c>
      <c r="K25" s="66">
        <f t="shared" si="5"/>
        <v>824696352075</v>
      </c>
      <c r="L25" s="66">
        <f t="shared" si="5"/>
        <v>60559692087</v>
      </c>
      <c r="M25" s="66">
        <f t="shared" si="5"/>
        <v>63862640963</v>
      </c>
      <c r="N25" s="66">
        <f t="shared" si="5"/>
        <v>3976396434</v>
      </c>
      <c r="O25" s="66">
        <f t="shared" si="5"/>
        <v>111544937894</v>
      </c>
      <c r="P25" s="66">
        <f t="shared" si="5"/>
        <v>16425491617</v>
      </c>
      <c r="Q25" s="66">
        <f t="shared" si="5"/>
        <v>567527536956</v>
      </c>
      <c r="R25" s="66">
        <f t="shared" si="5"/>
        <v>16928354648</v>
      </c>
      <c r="S25" s="56">
        <f t="shared" si="5"/>
        <v>1424102000</v>
      </c>
      <c r="T25" s="56">
        <f t="shared" si="5"/>
        <v>8730510000</v>
      </c>
      <c r="U25" s="56">
        <f>SUM(U26,U27,U28,U29,U30,U31,U32,U41,U42,U46,U47,U48,U49)</f>
        <v>1815396091336</v>
      </c>
      <c r="V25" s="58"/>
      <c r="W25" s="65">
        <f>SUM(W26,W27,W28,W29,W30,W31,W32,W41,W42,W46,W47,W48,W49)</f>
        <v>1805241479336</v>
      </c>
      <c r="X25" s="58"/>
      <c r="Y25" s="58">
        <f>+U25-T25-S25</f>
        <v>1805241479336</v>
      </c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9" customFormat="1" ht="22.5" customHeight="1">
      <c r="A26" s="33"/>
      <c r="B26" s="31" t="s">
        <v>7</v>
      </c>
      <c r="D26" s="32" t="s">
        <v>8</v>
      </c>
      <c r="F26" s="13">
        <v>4539182724</v>
      </c>
      <c r="G26" s="13">
        <v>2177171282</v>
      </c>
      <c r="H26" s="13">
        <v>5991211896</v>
      </c>
      <c r="I26" s="13">
        <v>8141069397</v>
      </c>
      <c r="J26" s="13">
        <v>12039631578</v>
      </c>
      <c r="K26" s="13">
        <v>80463919814</v>
      </c>
      <c r="L26" s="13">
        <v>5863861728</v>
      </c>
      <c r="M26" s="13">
        <v>4406807331</v>
      </c>
      <c r="N26" s="13">
        <v>3424451088</v>
      </c>
      <c r="O26" s="13">
        <v>3921288205</v>
      </c>
      <c r="P26" s="13">
        <v>12199340467</v>
      </c>
      <c r="Q26" s="13">
        <v>8944350710</v>
      </c>
      <c r="R26" s="13">
        <v>10875246606</v>
      </c>
      <c r="S26" s="13">
        <v>1248729000</v>
      </c>
      <c r="T26" s="13">
        <v>5704102000</v>
      </c>
      <c r="U26" s="13">
        <f aca="true" t="shared" si="6" ref="U26:U31">SUM(F26:T26)</f>
        <v>169940363826</v>
      </c>
      <c r="V26" s="34"/>
      <c r="W26" s="64">
        <f t="shared" si="1"/>
        <v>162987532826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1" t="s">
        <v>9</v>
      </c>
      <c r="D27" s="32" t="s">
        <v>10</v>
      </c>
      <c r="F27" s="13">
        <v>149101844</v>
      </c>
      <c r="G27" s="13">
        <v>98084944</v>
      </c>
      <c r="H27" s="13">
        <v>244487119</v>
      </c>
      <c r="I27" s="13">
        <v>366131839</v>
      </c>
      <c r="J27" s="13">
        <v>744872080</v>
      </c>
      <c r="K27" s="13">
        <v>4952585871</v>
      </c>
      <c r="L27" s="13">
        <v>320216500</v>
      </c>
      <c r="M27" s="13">
        <v>191051757</v>
      </c>
      <c r="N27" s="13">
        <v>136249923</v>
      </c>
      <c r="O27" s="13">
        <v>436752460</v>
      </c>
      <c r="P27" s="13">
        <v>2653699801</v>
      </c>
      <c r="Q27" s="13">
        <v>610325720</v>
      </c>
      <c r="R27" s="13">
        <v>620384749</v>
      </c>
      <c r="S27" s="13">
        <v>90472000</v>
      </c>
      <c r="T27" s="13">
        <v>1934192000</v>
      </c>
      <c r="U27" s="13">
        <f t="shared" si="6"/>
        <v>13548608607</v>
      </c>
      <c r="V27" s="34"/>
      <c r="W27" s="64">
        <f t="shared" si="1"/>
        <v>11523944607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1" t="s">
        <v>11</v>
      </c>
      <c r="D28" s="32" t="s">
        <v>52</v>
      </c>
      <c r="F28" s="13">
        <v>230223588</v>
      </c>
      <c r="G28" s="13">
        <v>169446005</v>
      </c>
      <c r="H28" s="13">
        <v>200526712</v>
      </c>
      <c r="I28" s="13">
        <v>202519782</v>
      </c>
      <c r="J28" s="13">
        <v>124431084</v>
      </c>
      <c r="K28" s="13">
        <v>2637713928</v>
      </c>
      <c r="L28" s="13">
        <v>86761651</v>
      </c>
      <c r="M28" s="13">
        <v>33836314</v>
      </c>
      <c r="N28" s="13">
        <v>172462203</v>
      </c>
      <c r="O28" s="13"/>
      <c r="P28" s="13">
        <v>394038032</v>
      </c>
      <c r="Q28" s="13">
        <v>27138859</v>
      </c>
      <c r="R28" s="13">
        <v>306414755</v>
      </c>
      <c r="S28" s="13"/>
      <c r="T28" s="13"/>
      <c r="U28" s="13">
        <f t="shared" si="6"/>
        <v>4585512913</v>
      </c>
      <c r="V28" s="34"/>
      <c r="W28" s="64">
        <f t="shared" si="1"/>
        <v>4585512913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1" t="s">
        <v>12</v>
      </c>
      <c r="D29" s="32" t="s">
        <v>14</v>
      </c>
      <c r="F29" s="13">
        <v>78964922</v>
      </c>
      <c r="G29" s="13"/>
      <c r="H29" s="13"/>
      <c r="I29" s="13"/>
      <c r="J29" s="13"/>
      <c r="K29" s="13">
        <v>891661204</v>
      </c>
      <c r="L29" s="13"/>
      <c r="M29" s="13"/>
      <c r="N29" s="13"/>
      <c r="O29" s="13"/>
      <c r="P29" s="13"/>
      <c r="Q29" s="13">
        <v>427030418</v>
      </c>
      <c r="R29" s="13">
        <v>138465000</v>
      </c>
      <c r="S29" s="13"/>
      <c r="T29" s="13"/>
      <c r="U29" s="13">
        <f t="shared" si="6"/>
        <v>1536121544</v>
      </c>
      <c r="V29" s="34"/>
      <c r="W29" s="64">
        <f t="shared" si="1"/>
        <v>1536121544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1" t="s">
        <v>13</v>
      </c>
      <c r="D30" s="32" t="s">
        <v>30</v>
      </c>
      <c r="F30" s="13"/>
      <c r="G30" s="13"/>
      <c r="H30" s="13"/>
      <c r="I30" s="13"/>
      <c r="J30" s="13"/>
      <c r="K30" s="13"/>
      <c r="L30" s="13"/>
      <c r="M30" s="13"/>
      <c r="N30" s="13">
        <v>0</v>
      </c>
      <c r="O30" s="13"/>
      <c r="P30" s="13"/>
      <c r="Q30" s="13"/>
      <c r="R30" s="13"/>
      <c r="S30" s="13"/>
      <c r="T30" s="13"/>
      <c r="U30" s="13">
        <f t="shared" si="6"/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19" customFormat="1" ht="22.5" customHeight="1">
      <c r="A31" s="33"/>
      <c r="B31" s="31" t="s">
        <v>75</v>
      </c>
      <c r="D31" s="32" t="s">
        <v>67</v>
      </c>
      <c r="F31" s="13"/>
      <c r="G31" s="13"/>
      <c r="H31" s="13"/>
      <c r="I31" s="13">
        <v>93229554</v>
      </c>
      <c r="J31" s="13">
        <v>982049770</v>
      </c>
      <c r="K31" s="13">
        <v>375986240</v>
      </c>
      <c r="L31" s="13"/>
      <c r="M31" s="13"/>
      <c r="N31" s="13"/>
      <c r="O31" s="13"/>
      <c r="P31" s="13"/>
      <c r="Q31" s="13">
        <v>2147600934</v>
      </c>
      <c r="R31" s="13"/>
      <c r="S31" s="13"/>
      <c r="T31" s="13"/>
      <c r="U31" s="13">
        <f t="shared" si="6"/>
        <v>3598866498</v>
      </c>
      <c r="V31" s="34"/>
      <c r="W31" s="64">
        <f t="shared" si="1"/>
        <v>3598866498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17" customFormat="1" ht="22.5" customHeight="1">
      <c r="A32" s="33"/>
      <c r="B32" s="31" t="s">
        <v>76</v>
      </c>
      <c r="C32" s="19"/>
      <c r="D32" s="38" t="s">
        <v>68</v>
      </c>
      <c r="E32" s="19"/>
      <c r="F32" s="13">
        <f aca="true" t="shared" si="7" ref="F32:R32">SUM(F33:F39)</f>
        <v>28277707</v>
      </c>
      <c r="G32" s="13">
        <f t="shared" si="7"/>
        <v>42999</v>
      </c>
      <c r="H32" s="13">
        <f t="shared" si="7"/>
        <v>85156836</v>
      </c>
      <c r="I32" s="13">
        <f t="shared" si="7"/>
        <v>0</v>
      </c>
      <c r="J32" s="13">
        <f t="shared" si="7"/>
        <v>26582513</v>
      </c>
      <c r="K32" s="13">
        <f t="shared" si="7"/>
        <v>2386507560</v>
      </c>
      <c r="L32" s="13">
        <f t="shared" si="7"/>
        <v>444855042</v>
      </c>
      <c r="M32" s="13">
        <f>SUM(M33:M40)</f>
        <v>16452591</v>
      </c>
      <c r="N32" s="13">
        <f t="shared" si="7"/>
        <v>1376055</v>
      </c>
      <c r="O32" s="13">
        <f>SUM(O33:O39)</f>
        <v>61121905</v>
      </c>
      <c r="P32" s="13">
        <f t="shared" si="7"/>
        <v>314962378</v>
      </c>
      <c r="Q32" s="13">
        <f>SUM(Q33:Q39)</f>
        <v>10227038</v>
      </c>
      <c r="R32" s="13">
        <f t="shared" si="7"/>
        <v>88383441</v>
      </c>
      <c r="S32" s="13">
        <f>SUM(S33:S39)</f>
        <v>39674000</v>
      </c>
      <c r="T32" s="13">
        <f>SUM(T33:T39)</f>
        <v>40123000</v>
      </c>
      <c r="U32" s="13">
        <f>SUM(U33:U40)</f>
        <v>3543743065</v>
      </c>
      <c r="V32" s="7"/>
      <c r="W32" s="5">
        <f t="shared" si="1"/>
        <v>3463946065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3"/>
      <c r="B33" s="48" t="s">
        <v>20</v>
      </c>
      <c r="C33" s="46"/>
      <c r="D33" s="49" t="s">
        <v>38</v>
      </c>
      <c r="F33" s="14"/>
      <c r="G33" s="14"/>
      <c r="H33" s="14"/>
      <c r="I33" s="14"/>
      <c r="J33" s="14"/>
      <c r="K33" s="14">
        <v>1521771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1521771</v>
      </c>
      <c r="V33" s="34"/>
      <c r="W33" s="5">
        <f t="shared" si="1"/>
        <v>1521771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19" customFormat="1" ht="22.5" customHeight="1">
      <c r="A34" s="33"/>
      <c r="B34" s="35" t="s">
        <v>39</v>
      </c>
      <c r="D34" s="32" t="s">
        <v>98</v>
      </c>
      <c r="F34" s="13"/>
      <c r="G34" s="13"/>
      <c r="H34" s="13"/>
      <c r="I34" s="13"/>
      <c r="J34" s="13"/>
      <c r="K34" s="13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8"/>
        <v>0</v>
      </c>
      <c r="V34" s="34"/>
      <c r="W34" s="5">
        <f t="shared" si="1"/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19" customFormat="1" ht="22.5" customHeight="1">
      <c r="A35" s="33"/>
      <c r="B35" s="35" t="s">
        <v>31</v>
      </c>
      <c r="D35" s="32" t="s">
        <v>33</v>
      </c>
      <c r="F35" s="13"/>
      <c r="G35" s="13"/>
      <c r="H35" s="13"/>
      <c r="I35" s="13"/>
      <c r="J35" s="13"/>
      <c r="K35" s="13">
        <v>36556800</v>
      </c>
      <c r="L35" s="13">
        <v>439638432</v>
      </c>
      <c r="M35" s="13"/>
      <c r="N35" s="13"/>
      <c r="O35" s="13"/>
      <c r="P35" s="13">
        <v>18436000</v>
      </c>
      <c r="Q35" s="13"/>
      <c r="R35" s="13"/>
      <c r="S35" s="13"/>
      <c r="T35" s="13"/>
      <c r="U35" s="13">
        <f t="shared" si="8"/>
        <v>494631232</v>
      </c>
      <c r="V35" s="34"/>
      <c r="W35" s="64">
        <f t="shared" si="1"/>
        <v>494631232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19" customFormat="1" ht="22.5" customHeight="1">
      <c r="A36" s="33"/>
      <c r="B36" s="35" t="s">
        <v>32</v>
      </c>
      <c r="D36" s="32" t="s">
        <v>34</v>
      </c>
      <c r="F36" s="13"/>
      <c r="G36" s="13"/>
      <c r="H36" s="13"/>
      <c r="I36" s="13"/>
      <c r="J36" s="13"/>
      <c r="K36" s="13">
        <v>5005801</v>
      </c>
      <c r="L36" s="13"/>
      <c r="M36" s="13"/>
      <c r="N36" s="13"/>
      <c r="O36" s="13">
        <v>26199218</v>
      </c>
      <c r="P36" s="13"/>
      <c r="Q36" s="13"/>
      <c r="R36" s="13"/>
      <c r="S36" s="13">
        <v>1171000</v>
      </c>
      <c r="T36" s="13"/>
      <c r="U36" s="13">
        <f t="shared" si="8"/>
        <v>32376019</v>
      </c>
      <c r="V36" s="34"/>
      <c r="W36" s="64">
        <f t="shared" si="1"/>
        <v>31205019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19" customFormat="1" ht="22.5" customHeight="1">
      <c r="A37" s="33"/>
      <c r="B37" s="35" t="s">
        <v>37</v>
      </c>
      <c r="D37" s="32" t="s">
        <v>47</v>
      </c>
      <c r="F37" s="13"/>
      <c r="G37" s="13"/>
      <c r="H37" s="13">
        <v>3543426</v>
      </c>
      <c r="I37" s="13"/>
      <c r="J37" s="13"/>
      <c r="K37" s="13">
        <v>2118487086</v>
      </c>
      <c r="L37" s="13"/>
      <c r="M37" s="13">
        <v>16452591</v>
      </c>
      <c r="N37" s="13"/>
      <c r="O37" s="13"/>
      <c r="P37" s="13">
        <v>57893057</v>
      </c>
      <c r="Q37" s="13"/>
      <c r="R37" s="13"/>
      <c r="S37" s="13">
        <v>27325000</v>
      </c>
      <c r="T37" s="13"/>
      <c r="U37" s="13">
        <f t="shared" si="8"/>
        <v>2223701160</v>
      </c>
      <c r="V37" s="34"/>
      <c r="W37" s="64">
        <f t="shared" si="1"/>
        <v>2196376160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19" customFormat="1" ht="22.5" customHeight="1">
      <c r="A38" s="33"/>
      <c r="B38" s="35" t="s">
        <v>21</v>
      </c>
      <c r="D38" s="32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26582513</v>
      </c>
      <c r="K38" s="13">
        <v>69417007</v>
      </c>
      <c r="L38" s="13">
        <v>0</v>
      </c>
      <c r="M38" s="13">
        <v>0</v>
      </c>
      <c r="N38" s="13">
        <v>1376055</v>
      </c>
      <c r="O38" s="13">
        <v>34922687</v>
      </c>
      <c r="P38" s="13">
        <v>6427905</v>
      </c>
      <c r="Q38" s="13">
        <v>4148492</v>
      </c>
      <c r="R38" s="13">
        <v>6348262</v>
      </c>
      <c r="S38" s="13">
        <v>6611000</v>
      </c>
      <c r="T38" s="13">
        <v>25375000</v>
      </c>
      <c r="U38" s="13">
        <f t="shared" si="8"/>
        <v>181208921</v>
      </c>
      <c r="V38" s="34"/>
      <c r="W38" s="64">
        <f t="shared" si="1"/>
        <v>149222921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19" customFormat="1" ht="22.5" customHeight="1">
      <c r="A39" s="33"/>
      <c r="B39" s="35" t="s">
        <v>23</v>
      </c>
      <c r="D39" s="32" t="s">
        <v>35</v>
      </c>
      <c r="F39" s="13">
        <v>28277707</v>
      </c>
      <c r="G39" s="13">
        <v>42999</v>
      </c>
      <c r="H39" s="13">
        <v>81613410</v>
      </c>
      <c r="I39" s="13">
        <v>0</v>
      </c>
      <c r="J39" s="13">
        <v>0</v>
      </c>
      <c r="K39" s="13">
        <v>155519095</v>
      </c>
      <c r="L39" s="13">
        <v>5216610</v>
      </c>
      <c r="M39" s="13">
        <v>0</v>
      </c>
      <c r="N39" s="13">
        <v>0</v>
      </c>
      <c r="O39" s="13">
        <v>0</v>
      </c>
      <c r="P39" s="13">
        <v>232205416</v>
      </c>
      <c r="Q39" s="13">
        <v>6078546</v>
      </c>
      <c r="R39" s="13">
        <v>82035179</v>
      </c>
      <c r="S39" s="13">
        <v>4567000</v>
      </c>
      <c r="T39" s="13">
        <v>14748000</v>
      </c>
      <c r="U39" s="13">
        <f t="shared" si="8"/>
        <v>610303962</v>
      </c>
      <c r="V39" s="34"/>
      <c r="W39" s="64">
        <f t="shared" si="1"/>
        <v>590988962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19" customFormat="1" ht="22.5" customHeight="1">
      <c r="A40" s="33"/>
      <c r="B40" s="35" t="s">
        <v>96</v>
      </c>
      <c r="D40" s="32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4"/>
      <c r="W40" s="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s="19" customFormat="1" ht="22.5" customHeight="1">
      <c r="A41" s="33"/>
      <c r="B41" s="39">
        <v>30</v>
      </c>
      <c r="C41" s="40"/>
      <c r="D41" s="41" t="s">
        <v>100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4"/>
      <c r="W41" s="5">
        <f t="shared" si="1"/>
        <v>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22.5" customHeight="1">
      <c r="A42" s="3"/>
      <c r="B42" s="39" t="s">
        <v>77</v>
      </c>
      <c r="C42" s="40"/>
      <c r="D42" s="41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3861743477</v>
      </c>
      <c r="J42" s="15">
        <f t="shared" si="9"/>
        <v>74898420773</v>
      </c>
      <c r="K42" s="15">
        <f t="shared" si="9"/>
        <v>653892258466</v>
      </c>
      <c r="L42" s="15">
        <f t="shared" si="9"/>
        <v>48413589536</v>
      </c>
      <c r="M42" s="15">
        <f t="shared" si="9"/>
        <v>48624247345</v>
      </c>
      <c r="N42" s="15">
        <f t="shared" si="9"/>
        <v>137285915</v>
      </c>
      <c r="O42" s="15">
        <f t="shared" si="9"/>
        <v>86850666285</v>
      </c>
      <c r="P42" s="15">
        <f t="shared" si="9"/>
        <v>0</v>
      </c>
      <c r="Q42" s="15">
        <f>SUM(Q43:Q45)</f>
        <v>237675014031</v>
      </c>
      <c r="R42" s="15">
        <f t="shared" si="9"/>
        <v>2961691790</v>
      </c>
      <c r="S42" s="15">
        <f t="shared" si="9"/>
        <v>0</v>
      </c>
      <c r="T42" s="15">
        <f t="shared" si="9"/>
        <v>0</v>
      </c>
      <c r="U42" s="61">
        <f t="shared" si="9"/>
        <v>1157314917618</v>
      </c>
      <c r="V42" s="2"/>
      <c r="W42" s="5">
        <f t="shared" si="1"/>
        <v>1157314917618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3"/>
      <c r="B43" s="35" t="s">
        <v>20</v>
      </c>
      <c r="D43" s="32" t="s">
        <v>42</v>
      </c>
      <c r="F43" s="13">
        <v>0</v>
      </c>
      <c r="G43" s="13"/>
      <c r="H43" s="13"/>
      <c r="I43" s="13">
        <v>533233355</v>
      </c>
      <c r="J43" s="13">
        <v>213322234</v>
      </c>
      <c r="K43" s="13">
        <v>1353877055</v>
      </c>
      <c r="L43" s="13">
        <v>129526787</v>
      </c>
      <c r="M43" s="13">
        <v>913943770</v>
      </c>
      <c r="N43" s="13">
        <v>137285915</v>
      </c>
      <c r="O43" s="13"/>
      <c r="P43" s="13"/>
      <c r="Q43" s="13"/>
      <c r="R43" s="13">
        <v>856714112</v>
      </c>
      <c r="S43" s="13"/>
      <c r="T43" s="13"/>
      <c r="U43" s="13">
        <f aca="true" t="shared" si="10" ref="U43:U49">SUM(F43:T43)</f>
        <v>4137903228</v>
      </c>
      <c r="V43" s="34"/>
      <c r="W43" s="64">
        <f t="shared" si="1"/>
        <v>4137903228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s="19" customFormat="1" ht="22.5" customHeight="1">
      <c r="A44" s="33"/>
      <c r="B44" s="35" t="s">
        <v>39</v>
      </c>
      <c r="D44" s="32" t="s">
        <v>43</v>
      </c>
      <c r="F44" s="13"/>
      <c r="G44" s="13"/>
      <c r="H44" s="13"/>
      <c r="I44" s="13">
        <v>3328510122</v>
      </c>
      <c r="J44" s="13">
        <v>74685098539</v>
      </c>
      <c r="K44" s="13">
        <v>652538381411</v>
      </c>
      <c r="L44" s="13">
        <v>48284062749</v>
      </c>
      <c r="M44" s="13">
        <v>47710303575</v>
      </c>
      <c r="N44" s="13"/>
      <c r="O44" s="13">
        <v>86850666285</v>
      </c>
      <c r="P44" s="13"/>
      <c r="Q44" s="13">
        <v>237675014031</v>
      </c>
      <c r="R44" s="13">
        <v>2104977678</v>
      </c>
      <c r="S44" s="13"/>
      <c r="T44" s="13"/>
      <c r="U44" s="13">
        <f t="shared" si="10"/>
        <v>1153177014390</v>
      </c>
      <c r="V44" s="34"/>
      <c r="W44" s="64">
        <f t="shared" si="1"/>
        <v>1153177014390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s="19" customFormat="1" ht="22.5" customHeight="1">
      <c r="A45" s="33"/>
      <c r="B45" s="35" t="s">
        <v>31</v>
      </c>
      <c r="D45" s="32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4"/>
      <c r="W45" s="5">
        <f t="shared" si="1"/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s="19" customFormat="1" ht="22.5" customHeight="1">
      <c r="A46" s="33"/>
      <c r="B46" s="31" t="s">
        <v>16</v>
      </c>
      <c r="D46" s="32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4"/>
      <c r="W46" s="5">
        <f t="shared" si="1"/>
        <v>0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s="19" customFormat="1" ht="22.5" customHeight="1">
      <c r="A47" s="33"/>
      <c r="B47" s="31" t="s">
        <v>17</v>
      </c>
      <c r="D47" s="32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294094644590</v>
      </c>
      <c r="R47" s="13"/>
      <c r="S47" s="13"/>
      <c r="T47" s="13"/>
      <c r="U47" s="13">
        <f>SUM(F47:T47)</f>
        <v>294094644590</v>
      </c>
      <c r="V47" s="34"/>
      <c r="W47" s="64">
        <f t="shared" si="1"/>
        <v>294094644590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s="19" customFormat="1" ht="22.5" customHeight="1">
      <c r="A48" s="33"/>
      <c r="B48" s="31" t="s">
        <v>78</v>
      </c>
      <c r="D48" s="32" t="s">
        <v>41</v>
      </c>
      <c r="F48" s="13">
        <v>132888568</v>
      </c>
      <c r="G48" s="13">
        <v>34005972</v>
      </c>
      <c r="H48" s="13">
        <v>76668435</v>
      </c>
      <c r="I48" s="13">
        <v>1765461650</v>
      </c>
      <c r="J48" s="13">
        <v>22238491612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863450939</v>
      </c>
      <c r="Q48" s="13">
        <v>23591204656</v>
      </c>
      <c r="R48" s="13">
        <v>1937768307</v>
      </c>
      <c r="S48" s="13">
        <v>45227000</v>
      </c>
      <c r="T48" s="13">
        <v>1052093000</v>
      </c>
      <c r="U48" s="13">
        <f t="shared" si="10"/>
        <v>167233312675</v>
      </c>
      <c r="V48" s="34"/>
      <c r="W48" s="64">
        <f t="shared" si="1"/>
        <v>166135992675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s="19" customFormat="1" ht="22.5" customHeight="1">
      <c r="A49" s="33"/>
      <c r="B49" s="39" t="s">
        <v>79</v>
      </c>
      <c r="C49" s="40"/>
      <c r="D49" s="41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0"/>
        <v>0</v>
      </c>
      <c r="V49" s="34"/>
      <c r="W49" s="5">
        <f t="shared" si="1"/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233422000</v>
      </c>
      <c r="T51" s="11">
        <f>+T9-T25</f>
        <v>255978000</v>
      </c>
      <c r="U51" s="4">
        <f>+U9-U25</f>
        <v>-213950310721</v>
      </c>
      <c r="V51" s="4">
        <f>+V9-V25</f>
        <v>0</v>
      </c>
      <c r="W51" s="4">
        <f>+W9-W25</f>
        <v>-214439710721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2021-10-15T00:00:02Z</cp:lastPrinted>
  <dcterms:created xsi:type="dcterms:W3CDTF">1998-06-30T14:14:38Z</dcterms:created>
  <dcterms:modified xsi:type="dcterms:W3CDTF">2023-05-25T02:06:22Z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174.000000000000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/InformaciondePresupuestoMOP/balancefinancieromop/Documents/2021/Balance_Septiembre_2021_COVID.xls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