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FET'!$A$1:$T$24</definedName>
    <definedName name="_xlnm.Print_Area" localSheetId="0">'VIGENTE FET'!$A$1:$T$23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<sst xmlns="http://schemas.openxmlformats.org/spreadsheetml/2006/main" count="253" uniqueCount="118">
  <si>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</si>
  <si>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</si>
  <si>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</si>
  <si>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</si>
  <si>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</si>
  <si>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</si>
  <si>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</si>
  <si>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</si>
  <si>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</si>
  <si>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</si>
  <si>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</si>
  <si>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</si>
  <si>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</si>
  <si>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</si>
  <si>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</si>
  <si>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</si>
  <si>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</si>
  <si>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</si>
  <si>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</si>
  <si>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</si>
  <si>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</si>
  <si>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</si>
  <si>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</si>
  <si>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</si>
  <si>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</si>
  <si>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</si>
  <si>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</si>
  <si>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</si>
  <si>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</si>
  <si>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</si>
  <si>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</si>
  <si>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</si>
  <si>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</si>
  <si>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</si>
  <si>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</si>
  <si>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</si>
  <si>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</si>
  <si>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</si>
  <si>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</si>
  <si>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</si>
  <si>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</si>
  <si>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</si>
  <si>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</si>
  <si>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</si>
  <si>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</si>
  <si>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</si>
  <si>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</si>
  <si>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</si>
  <si>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</si>
  <si>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</si>
  <si>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</si>
  <si>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</si>
  <si>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</si>
  <si>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</si>
  <si>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</si>
  <si>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</si>
  <si>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</si>
  <si>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</si>
  <si>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</si>
  <si>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</si>
  <si>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</si>
  <si>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</si>
  <si>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</si>
  <si>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</si>
  <si>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</si>
  <si>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</si>
  <si>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</si>
  <si>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</si>
  <si>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</si>
  <si>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</si>
  <si>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</si>
  <si>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</si>
  <si>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</si>
  <si>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</si>
  <si>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</si>
  <si>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</si>
  <si>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</si>
  <si>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</si>
  <si>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</si>
  <si>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</si>
  <si>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</si>
  <si>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</si>
  <si>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</si>
  <si>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</si>
  <si>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</si>
  <si>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</si>
  <si>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</si>
  <si>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</si>
  <si>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</si>
  <si>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</si>
  <si>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</si>
  <si>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</si>
  <si>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</si>
  <si>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</si>
  <si>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</si>
  <si>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</si>
  <si>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</si>
  <si>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</si>
  <si>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</si>
  <si>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</si>
  <si>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</si>
  <si>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</si>
  <si>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</si>
  <si>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</si>
  <si>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</si>
  <si>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</si>
  <si>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</si>
  <si>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</si>
  <si>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</si>
  <si>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</si>
  <si>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</si>
  <si>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</si>
  <si>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</si>
  <si>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</si>
  <si>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</si>
  <si>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</si>
  <si>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</si>
  <si>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MAYO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</si>
</sst>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Verdana"/>
      <family val="2"/>
    </font>
    <font>
      <sz val="10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 applyProtection="1">
      <alignment horizontal="left"/>
      <protection/>
    </xf>
    <xf numFmtId="164" fontId="7" fillId="0" borderId="0" xfId="0" applyFont="1" applyFill="1" applyBorder="1" applyAlignment="1">
      <alignment/>
    </xf>
    <xf numFmtId="165" fontId="8" fillId="0" borderId="0" xfId="0" applyNumberFormat="1" applyFont="1" applyFill="1" applyAlignment="1" applyProtection="1">
      <alignment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23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64" fontId="9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2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8" fillId="0" borderId="13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 wrapText="1"/>
    </xf>
    <xf numFmtId="164" fontId="10" fillId="0" borderId="13" xfId="0" applyFont="1" applyFill="1" applyBorder="1" applyAlignment="1">
      <alignment horizontal="center"/>
    </xf>
    <xf numFmtId="37" fontId="8" fillId="0" borderId="11" xfId="0" applyNumberFormat="1" applyFont="1" applyFill="1" applyBorder="1" applyAlignment="1" applyProtection="1" quotePrefix="1">
      <alignment horizontal="center"/>
      <protection/>
    </xf>
    <xf numFmtId="37" fontId="10" fillId="0" borderId="11" xfId="0" applyNumberFormat="1" applyFont="1" applyFill="1" applyBorder="1" applyAlignment="1" applyProtection="1">
      <alignment horizontal="center"/>
      <protection/>
    </xf>
    <xf numFmtId="37" fontId="10" fillId="0" borderId="21" xfId="0" applyNumberFormat="1" applyFont="1" applyFill="1" applyBorder="1" applyAlignment="1" applyProtection="1">
      <alignment horizontal="left" vertical="center"/>
      <protection/>
    </xf>
    <xf numFmtId="164" fontId="10" fillId="0" borderId="22" xfId="0" applyFont="1" applyFill="1" applyBorder="1" applyAlignment="1">
      <alignment vertical="center"/>
    </xf>
    <xf numFmtId="37" fontId="10" fillId="0" borderId="23" xfId="0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Fill="1" applyBorder="1" applyAlignment="1">
      <alignment vertical="center"/>
    </xf>
    <xf numFmtId="3" fontId="10" fillId="0" borderId="24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37" fontId="8" fillId="0" borderId="2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164" fontId="8" fillId="0" borderId="0" xfId="0" applyFont="1" applyFill="1" applyAlignment="1">
      <alignment vertical="center"/>
    </xf>
    <xf numFmtId="37" fontId="8" fillId="0" borderId="14" xfId="0" applyNumberFormat="1" applyFont="1" applyFill="1" applyBorder="1" applyAlignment="1" applyProtection="1" quotePrefix="1">
      <alignment horizontal="center"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" fontId="8" fillId="0" borderId="12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164" fontId="10" fillId="0" borderId="21" xfId="0" applyFont="1" applyFill="1" applyBorder="1" applyAlignment="1">
      <alignment vertical="center"/>
    </xf>
    <xf numFmtId="37" fontId="8" fillId="0" borderId="24" xfId="0" applyNumberFormat="1" applyFont="1" applyFill="1" applyBorder="1" applyAlignment="1" applyProtection="1">
      <alignment vertical="center"/>
      <protection/>
    </xf>
    <xf numFmtId="164" fontId="8" fillId="0" borderId="10" xfId="0" applyFont="1" applyFill="1" applyBorder="1" applyAlignment="1" applyProtection="1">
      <alignment horizontal="left"/>
      <protection/>
    </xf>
    <xf numFmtId="37" fontId="8" fillId="0" borderId="19" xfId="0" applyNumberFormat="1" applyFont="1" applyFill="1" applyBorder="1" applyAlignment="1" applyProtection="1" quotePrefix="1">
      <alignment horizontal="right"/>
      <protection/>
    </xf>
    <xf numFmtId="164" fontId="8" fillId="0" borderId="18" xfId="0" applyFont="1" applyFill="1" applyBorder="1" applyAlignment="1">
      <alignment/>
    </xf>
    <xf numFmtId="37" fontId="8" fillId="0" borderId="20" xfId="0" applyNumberFormat="1" applyFont="1" applyFill="1" applyBorder="1" applyAlignment="1" applyProtection="1">
      <alignment horizontal="left"/>
      <protection/>
    </xf>
    <xf numFmtId="3" fontId="8" fillId="0" borderId="13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 quotePrefix="1">
      <alignment horizontal="right"/>
      <protection/>
    </xf>
    <xf numFmtId="37" fontId="8" fillId="0" borderId="15" xfId="0" applyNumberFormat="1" applyFont="1" applyFill="1" applyBorder="1" applyAlignment="1" applyProtection="1" quotePrefix="1">
      <alignment horizontal="center"/>
      <protection/>
    </xf>
    <xf numFmtId="164" fontId="8" fillId="0" borderId="16" xfId="0" applyFont="1" applyFill="1" applyBorder="1" applyAlignment="1">
      <alignment/>
    </xf>
    <xf numFmtId="37" fontId="8" fillId="0" borderId="17" xfId="0" applyNumberFormat="1" applyFont="1" applyFill="1" applyBorder="1" applyAlignment="1" applyProtection="1">
      <alignment horizontal="left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9" fontId="8" fillId="0" borderId="0" xfId="0" applyNumberFormat="1" applyFont="1" applyFill="1" applyAlignment="1" applyProtection="1">
      <alignment/>
      <protection/>
    </xf>
    <xf numFmtId="164" fontId="4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5"/>
  <sheetViews>
    <sheetView view="pageLayout" zoomScaleNormal="70" workbookViewId="0" topLeftCell="A1">
      <selection activeCell="I1" sqref="I1:N6"/>
    </sheetView>
  </sheetViews>
  <sheetFormatPr defaultColWidth="9.625" defaultRowHeight="18" customHeight="1"/>
  <cols>
    <col min="1" max="1" width="7.25390625" style="72" customWidth="1"/>
    <col min="2" max="2" width="0.875" style="72" customWidth="1"/>
    <col min="3" max="3" width="40.75390625" style="72" customWidth="1"/>
    <col min="4" max="4" width="2.50390625" style="72" customWidth="1"/>
    <col min="5" max="8" width="14.625" style="72" customWidth="1"/>
    <col min="9" max="9" width="16.625" style="72" customWidth="1"/>
    <col min="10" max="10" width="18.25390625" style="72" customWidth="1"/>
    <col min="11" max="11" width="16.625" style="72" customWidth="1"/>
    <col min="12" max="13" width="14.625" style="72" customWidth="1"/>
    <col min="14" max="14" width="16.125" style="72" customWidth="1"/>
    <col min="15" max="15" width="14.625" style="72" customWidth="1"/>
    <col min="16" max="17" width="16.625" style="72" customWidth="1"/>
    <col min="18" max="18" width="12.125" style="72" customWidth="1"/>
    <col min="19" max="19" width="11.00390625" style="72" customWidth="1"/>
    <col min="20" max="20" width="17.75390625" style="71" customWidth="1"/>
    <col min="21" max="21" width="2.50390625" style="71" customWidth="1"/>
    <col min="22" max="22" width="18.375" style="71" hidden="1" customWidth="1"/>
    <col min="23" max="23" width="19.125" style="72" hidden="1" customWidth="1"/>
    <col min="24" max="24" width="17.125" style="71" customWidth="1"/>
    <col min="25" max="25" width="9.625" style="71" customWidth="1"/>
    <col min="26" max="26" width="16.75390625" style="71" customWidth="1"/>
    <col min="27" max="30" width="9.625" style="71" customWidth="1"/>
    <col min="31" max="31" width="10.875" style="71" bestFit="1" customWidth="1"/>
    <col min="32" max="16384" width="9.625" style="71" customWidth="1"/>
  </cols>
  <sheetData>
    <row r="1" spans="1:22" s="72" customFormat="1" ht="18" customHeight="1">
      <c r="A1" s="56"/>
      <c r="D1" s="73"/>
      <c r="E1" s="74" t="s">
        <v>53</v>
      </c>
      <c r="F1" s="74" t="s">
        <v>54</v>
      </c>
      <c r="G1" s="74" t="s">
        <v>55</v>
      </c>
      <c r="H1" s="74" t="s">
        <v>65</v>
      </c>
      <c r="I1" s="74" t="s">
        <v>66</v>
      </c>
      <c r="J1" s="74" t="s">
        <v>56</v>
      </c>
      <c r="K1" s="74" t="s">
        <v>57</v>
      </c>
      <c r="L1" s="74" t="s">
        <v>58</v>
      </c>
      <c r="M1" s="74" t="s">
        <v>60</v>
      </c>
      <c r="N1" s="74" t="s">
        <v>80</v>
      </c>
      <c r="O1" s="74" t="s">
        <v>61</v>
      </c>
      <c r="P1" s="75" t="s">
        <v>103</v>
      </c>
      <c r="Q1" s="74" t="s">
        <v>62</v>
      </c>
      <c r="R1" s="74" t="s">
        <v>63</v>
      </c>
      <c r="S1" s="74" t="s">
        <v>49</v>
      </c>
      <c r="T1" s="76" t="s">
        <v>50</v>
      </c>
      <c r="V1" s="72" t="s">
        <v>69</v>
      </c>
    </row>
    <row r="2" spans="1:22" s="72" customFormat="1" ht="18" customHeight="1">
      <c r="A2" s="58"/>
      <c r="D2" s="73"/>
      <c r="E2" s="77" t="s">
        <v>104</v>
      </c>
      <c r="F2" s="77" t="s">
        <v>105</v>
      </c>
      <c r="G2" s="77" t="s">
        <v>106</v>
      </c>
      <c r="H2" s="77" t="s">
        <v>107</v>
      </c>
      <c r="I2" s="77" t="s">
        <v>108</v>
      </c>
      <c r="J2" s="77" t="s">
        <v>109</v>
      </c>
      <c r="K2" s="77" t="s">
        <v>110</v>
      </c>
      <c r="L2" s="77" t="s">
        <v>111</v>
      </c>
      <c r="M2" s="77" t="s">
        <v>112</v>
      </c>
      <c r="N2" s="77" t="s">
        <v>113</v>
      </c>
      <c r="O2" s="77" t="s">
        <v>114</v>
      </c>
      <c r="P2" s="77" t="s">
        <v>115</v>
      </c>
      <c r="Q2" s="77" t="s">
        <v>116</v>
      </c>
      <c r="R2" s="77" t="s">
        <v>93</v>
      </c>
      <c r="S2" s="77" t="s">
        <v>94</v>
      </c>
      <c r="T2" s="78" t="s">
        <v>64</v>
      </c>
      <c r="V2" s="72" t="s">
        <v>70</v>
      </c>
    </row>
    <row r="3" spans="1:33" s="87" customFormat="1" ht="24.75" customHeight="1">
      <c r="A3" s="79" t="s">
        <v>0</v>
      </c>
      <c r="B3" s="80"/>
      <c r="C3" s="81" t="s">
        <v>1</v>
      </c>
      <c r="D3" s="82"/>
      <c r="E3" s="83">
        <f>+SUM(E5:E6)</f>
        <v>30961</v>
      </c>
      <c r="F3" s="83">
        <f aca="true" t="shared" si="0" ref="F3:S3">+SUM(F5:F6)</f>
        <v>211809</v>
      </c>
      <c r="G3" s="83">
        <f t="shared" si="0"/>
        <v>227682</v>
      </c>
      <c r="H3" s="83">
        <f t="shared" si="0"/>
        <v>5976062</v>
      </c>
      <c r="I3" s="83">
        <f t="shared" si="0"/>
        <v>101552847</v>
      </c>
      <c r="J3" s="83">
        <f t="shared" si="0"/>
        <v>482883827</v>
      </c>
      <c r="K3" s="83">
        <f t="shared" si="0"/>
        <v>10492318</v>
      </c>
      <c r="L3" s="83">
        <f t="shared" si="0"/>
        <v>46815131</v>
      </c>
      <c r="M3" s="83">
        <f t="shared" si="0"/>
        <v>186033</v>
      </c>
      <c r="N3" s="83">
        <f t="shared" si="0"/>
        <v>84714065</v>
      </c>
      <c r="O3" s="83">
        <f t="shared" si="0"/>
        <v>869642</v>
      </c>
      <c r="P3" s="83">
        <f t="shared" si="0"/>
        <v>25519337</v>
      </c>
      <c r="Q3" s="83">
        <f t="shared" si="0"/>
        <v>10120399</v>
      </c>
      <c r="R3" s="83">
        <f t="shared" si="0"/>
        <v>0</v>
      </c>
      <c r="S3" s="83">
        <f t="shared" si="0"/>
        <v>0</v>
      </c>
      <c r="T3" s="83">
        <f>SUM(T5,T6)</f>
        <v>769600113</v>
      </c>
      <c r="U3" s="84"/>
      <c r="V3" s="85" t="e">
        <f>SUM(#REF!,#REF!,#REF!,#REF!,#REF!,#REF!,#REF!,V4,V5,V6,#REF!)</f>
        <v>#REF!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73" customFormat="1" ht="22.5" customHeight="1">
      <c r="A4" s="88"/>
      <c r="C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>
        <f>SUM(E4:S4)</f>
        <v>0</v>
      </c>
      <c r="U4" s="91"/>
      <c r="V4" s="92">
        <f aca="true" t="shared" si="1" ref="V4:V23">+T4-S4-R4</f>
        <v>0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3" s="73" customFormat="1" ht="22.5" customHeight="1">
      <c r="A5" s="88" t="s">
        <v>73</v>
      </c>
      <c r="C5" s="89" t="s">
        <v>51</v>
      </c>
      <c r="E5" s="90">
        <v>30961</v>
      </c>
      <c r="F5" s="90">
        <v>211809</v>
      </c>
      <c r="G5" s="90">
        <v>227682</v>
      </c>
      <c r="H5" s="90">
        <v>5976062</v>
      </c>
      <c r="I5" s="90">
        <v>101552847</v>
      </c>
      <c r="J5" s="90">
        <v>482883827</v>
      </c>
      <c r="K5" s="90">
        <v>10492318</v>
      </c>
      <c r="L5" s="90">
        <v>46815131</v>
      </c>
      <c r="M5" s="90">
        <v>186033</v>
      </c>
      <c r="N5" s="90">
        <v>84714065</v>
      </c>
      <c r="O5" s="90">
        <v>869642</v>
      </c>
      <c r="P5" s="90">
        <v>25519337</v>
      </c>
      <c r="Q5" s="90">
        <v>10120399</v>
      </c>
      <c r="R5" s="90"/>
      <c r="S5" s="90"/>
      <c r="T5" s="90">
        <f>SUM(E5:S5)</f>
        <v>769600113</v>
      </c>
      <c r="U5" s="91"/>
      <c r="V5" s="92">
        <f t="shared" si="1"/>
        <v>769600113</v>
      </c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s="73" customFormat="1" ht="22.5" customHeight="1">
      <c r="A6" s="88"/>
      <c r="C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>
        <f>SUM(E6:S6)</f>
        <v>0</v>
      </c>
      <c r="U6" s="91"/>
      <c r="V6" s="92">
        <f t="shared" si="1"/>
        <v>0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3" s="87" customFormat="1" ht="24.75" customHeight="1">
      <c r="A7" s="93"/>
      <c r="B7" s="80"/>
      <c r="C7" s="81" t="s">
        <v>6</v>
      </c>
      <c r="D7" s="82"/>
      <c r="E7" s="83">
        <f aca="true" t="shared" si="2" ref="E7:T7">SUM(E8,E9,E10,E19,E23)</f>
        <v>30961</v>
      </c>
      <c r="F7" s="83">
        <f t="shared" si="2"/>
        <v>211809</v>
      </c>
      <c r="G7" s="83">
        <f t="shared" si="2"/>
        <v>227682</v>
      </c>
      <c r="H7" s="83">
        <f t="shared" si="2"/>
        <v>5976062</v>
      </c>
      <c r="I7" s="83">
        <f t="shared" si="2"/>
        <v>101552847</v>
      </c>
      <c r="J7" s="83">
        <f t="shared" si="2"/>
        <v>482883827</v>
      </c>
      <c r="K7" s="83">
        <f t="shared" si="2"/>
        <v>10492318</v>
      </c>
      <c r="L7" s="83">
        <f t="shared" si="2"/>
        <v>46815131</v>
      </c>
      <c r="M7" s="83">
        <f t="shared" si="2"/>
        <v>186033</v>
      </c>
      <c r="N7" s="83">
        <f t="shared" si="2"/>
        <v>84714065</v>
      </c>
      <c r="O7" s="83">
        <f t="shared" si="2"/>
        <v>869642</v>
      </c>
      <c r="P7" s="83">
        <f t="shared" si="2"/>
        <v>25519337</v>
      </c>
      <c r="Q7" s="83">
        <f t="shared" si="2"/>
        <v>10120399</v>
      </c>
      <c r="R7" s="83">
        <f t="shared" si="2"/>
        <v>0</v>
      </c>
      <c r="S7" s="83">
        <f t="shared" si="2"/>
        <v>0</v>
      </c>
      <c r="T7" s="83">
        <f t="shared" si="2"/>
        <v>769600113</v>
      </c>
      <c r="U7" s="86"/>
      <c r="V7" s="94" t="e">
        <f>SUM(V8,V9,#REF!,#REF!,#REF!,#REF!,V10,V19:V19,#REF!,#REF!,#REF!,V23)</f>
        <v>#REF!</v>
      </c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s="73" customFormat="1" ht="22.5" customHeight="1">
      <c r="A8" s="88" t="s">
        <v>7</v>
      </c>
      <c r="C8" s="89" t="s">
        <v>8</v>
      </c>
      <c r="E8" s="90">
        <v>25834</v>
      </c>
      <c r="F8" s="90">
        <v>181740</v>
      </c>
      <c r="G8" s="90">
        <v>192488</v>
      </c>
      <c r="H8" s="90">
        <v>182580</v>
      </c>
      <c r="I8" s="90">
        <v>1188070</v>
      </c>
      <c r="J8" s="90">
        <v>5608592</v>
      </c>
      <c r="K8" s="90">
        <v>463997</v>
      </c>
      <c r="L8" s="90">
        <v>463997</v>
      </c>
      <c r="M8" s="90">
        <v>157915</v>
      </c>
      <c r="N8" s="90"/>
      <c r="O8" s="90">
        <v>63742</v>
      </c>
      <c r="P8" s="90"/>
      <c r="Q8" s="90">
        <v>269525</v>
      </c>
      <c r="R8" s="90"/>
      <c r="S8" s="90"/>
      <c r="T8" s="90">
        <f>SUM(E8:S8)</f>
        <v>8798480</v>
      </c>
      <c r="U8" s="91"/>
      <c r="V8" s="92">
        <f t="shared" si="1"/>
        <v>8798480</v>
      </c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s="73" customFormat="1" ht="22.5" customHeight="1">
      <c r="A9" s="88" t="s">
        <v>9</v>
      </c>
      <c r="C9" s="89" t="s">
        <v>10</v>
      </c>
      <c r="E9" s="90">
        <v>3963</v>
      </c>
      <c r="F9" s="90">
        <v>27741</v>
      </c>
      <c r="G9" s="90">
        <v>31705</v>
      </c>
      <c r="H9" s="90"/>
      <c r="I9" s="90">
        <v>108325</v>
      </c>
      <c r="J9" s="90">
        <v>599761</v>
      </c>
      <c r="K9" s="90">
        <v>58126</v>
      </c>
      <c r="L9" s="90">
        <v>52842</v>
      </c>
      <c r="M9" s="90">
        <v>21137</v>
      </c>
      <c r="N9" s="90"/>
      <c r="O9" s="90">
        <v>10568</v>
      </c>
      <c r="P9" s="90"/>
      <c r="Q9" s="90">
        <v>26421</v>
      </c>
      <c r="R9" s="90"/>
      <c r="S9" s="90"/>
      <c r="T9" s="90">
        <f>SUM(E9:S9)</f>
        <v>940589</v>
      </c>
      <c r="U9" s="91"/>
      <c r="V9" s="92">
        <f t="shared" si="1"/>
        <v>940589</v>
      </c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3" s="72" customFormat="1" ht="22.5" customHeight="1">
      <c r="A10" s="88" t="s">
        <v>76</v>
      </c>
      <c r="B10" s="73"/>
      <c r="C10" s="95" t="s">
        <v>68</v>
      </c>
      <c r="D10" s="73"/>
      <c r="E10" s="90">
        <f aca="true" t="shared" si="3" ref="E10:Q10">SUM(E11:E17)</f>
        <v>1164</v>
      </c>
      <c r="F10" s="90">
        <f t="shared" si="3"/>
        <v>2328</v>
      </c>
      <c r="G10" s="90">
        <f t="shared" si="3"/>
        <v>3489</v>
      </c>
      <c r="H10" s="90">
        <f t="shared" si="3"/>
        <v>17920</v>
      </c>
      <c r="I10" s="90">
        <f t="shared" si="3"/>
        <v>1050426</v>
      </c>
      <c r="J10" s="90">
        <f t="shared" si="3"/>
        <v>7962674</v>
      </c>
      <c r="K10" s="90">
        <f t="shared" si="3"/>
        <v>18618</v>
      </c>
      <c r="L10" s="90">
        <f>SUM(L11:L18)</f>
        <v>18618</v>
      </c>
      <c r="M10" s="90">
        <f t="shared" si="3"/>
        <v>6981</v>
      </c>
      <c r="N10" s="90">
        <f>SUM(N11:N17)</f>
        <v>0</v>
      </c>
      <c r="O10" s="90">
        <f t="shared" si="3"/>
        <v>795332</v>
      </c>
      <c r="P10" s="90">
        <f>SUM(P11:P17)</f>
        <v>0</v>
      </c>
      <c r="Q10" s="90">
        <f t="shared" si="3"/>
        <v>10472</v>
      </c>
      <c r="R10" s="90">
        <f>SUM(R11:R17)</f>
        <v>0</v>
      </c>
      <c r="S10" s="90">
        <f>SUM(S11:S17)</f>
        <v>0</v>
      </c>
      <c r="T10" s="90">
        <f>SUM(T11:T18)</f>
        <v>9888022</v>
      </c>
      <c r="U10" s="92"/>
      <c r="V10" s="92">
        <f t="shared" si="1"/>
        <v>9888022</v>
      </c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s="73" customFormat="1" ht="22.5" customHeight="1">
      <c r="A11" s="96" t="s">
        <v>20</v>
      </c>
      <c r="B11" s="97"/>
      <c r="C11" s="98" t="s">
        <v>38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>
        <f aca="true" t="shared" si="4" ref="T11:T18">SUM(E11:S11)</f>
        <v>0</v>
      </c>
      <c r="U11" s="91"/>
      <c r="V11" s="92">
        <f t="shared" si="1"/>
        <v>0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s="73" customFormat="1" ht="22.5" customHeight="1">
      <c r="A12" s="100" t="s">
        <v>39</v>
      </c>
      <c r="C12" s="89" t="s">
        <v>98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>
        <f t="shared" si="4"/>
        <v>0</v>
      </c>
      <c r="U12" s="91"/>
      <c r="V12" s="92">
        <f t="shared" si="1"/>
        <v>0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s="73" customFormat="1" ht="22.5" customHeight="1">
      <c r="A13" s="100" t="s">
        <v>31</v>
      </c>
      <c r="C13" s="89" t="s">
        <v>33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>
        <f t="shared" si="4"/>
        <v>0</v>
      </c>
      <c r="U13" s="91"/>
      <c r="V13" s="92">
        <f t="shared" si="1"/>
        <v>0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s="73" customFormat="1" ht="22.5" customHeight="1">
      <c r="A14" s="100" t="s">
        <v>32</v>
      </c>
      <c r="C14" s="89" t="s">
        <v>34</v>
      </c>
      <c r="E14" s="90">
        <v>448</v>
      </c>
      <c r="F14" s="90">
        <v>896</v>
      </c>
      <c r="G14" s="90">
        <v>1342</v>
      </c>
      <c r="H14" s="90"/>
      <c r="I14" s="90">
        <v>10748</v>
      </c>
      <c r="J14" s="90">
        <v>50160</v>
      </c>
      <c r="K14" s="90">
        <v>7166</v>
      </c>
      <c r="L14" s="90">
        <v>7166</v>
      </c>
      <c r="M14" s="90">
        <v>2686</v>
      </c>
      <c r="N14" s="90"/>
      <c r="O14" s="90">
        <v>1344</v>
      </c>
      <c r="P14" s="90"/>
      <c r="Q14" s="90">
        <v>4030</v>
      </c>
      <c r="R14" s="90"/>
      <c r="S14" s="90"/>
      <c r="T14" s="90">
        <f t="shared" si="4"/>
        <v>85986</v>
      </c>
      <c r="U14" s="91"/>
      <c r="V14" s="92">
        <f t="shared" si="1"/>
        <v>85986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s="73" customFormat="1" ht="22.5" customHeight="1">
      <c r="A15" s="100" t="s">
        <v>37</v>
      </c>
      <c r="C15" s="89" t="s">
        <v>47</v>
      </c>
      <c r="E15" s="90"/>
      <c r="F15" s="90"/>
      <c r="G15" s="90"/>
      <c r="H15" s="90"/>
      <c r="I15" s="90">
        <v>1022500</v>
      </c>
      <c r="J15" s="90">
        <v>7832350</v>
      </c>
      <c r="K15" s="90"/>
      <c r="L15" s="90"/>
      <c r="M15" s="90"/>
      <c r="N15" s="90"/>
      <c r="O15" s="90"/>
      <c r="P15" s="90"/>
      <c r="Q15" s="90"/>
      <c r="R15" s="90"/>
      <c r="S15" s="90"/>
      <c r="T15" s="90">
        <f t="shared" si="4"/>
        <v>8854850</v>
      </c>
      <c r="U15" s="91"/>
      <c r="V15" s="92">
        <f t="shared" si="1"/>
        <v>8854850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s="73" customFormat="1" ht="22.5" customHeight="1">
      <c r="A16" s="100" t="s">
        <v>21</v>
      </c>
      <c r="C16" s="89" t="s">
        <v>36</v>
      </c>
      <c r="E16" s="90">
        <v>716</v>
      </c>
      <c r="F16" s="90">
        <v>1432</v>
      </c>
      <c r="G16" s="90">
        <v>2147</v>
      </c>
      <c r="H16" s="90">
        <v>6960</v>
      </c>
      <c r="I16" s="90">
        <v>17178</v>
      </c>
      <c r="J16" s="90">
        <v>80164</v>
      </c>
      <c r="K16" s="90">
        <v>11452</v>
      </c>
      <c r="L16" s="90">
        <v>11452</v>
      </c>
      <c r="M16" s="90">
        <v>4295</v>
      </c>
      <c r="N16" s="90"/>
      <c r="O16" s="90">
        <v>793988</v>
      </c>
      <c r="P16" s="90"/>
      <c r="Q16" s="90">
        <v>6442</v>
      </c>
      <c r="R16" s="90"/>
      <c r="S16" s="90"/>
      <c r="T16" s="90">
        <f t="shared" si="4"/>
        <v>936226</v>
      </c>
      <c r="U16" s="91"/>
      <c r="V16" s="92">
        <f t="shared" si="1"/>
        <v>936226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s="73" customFormat="1" ht="22.5" customHeight="1">
      <c r="A17" s="100" t="s">
        <v>23</v>
      </c>
      <c r="C17" s="89" t="s">
        <v>35</v>
      </c>
      <c r="E17" s="90"/>
      <c r="F17" s="90"/>
      <c r="G17" s="90"/>
      <c r="H17" s="90">
        <v>10960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>
        <f t="shared" si="4"/>
        <v>10960</v>
      </c>
      <c r="U17" s="91"/>
      <c r="V17" s="92">
        <f t="shared" si="1"/>
        <v>10960</v>
      </c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3" s="73" customFormat="1" ht="22.5" customHeight="1">
      <c r="A18" s="100" t="s">
        <v>96</v>
      </c>
      <c r="C18" s="89" t="s">
        <v>97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si="4"/>
        <v>0</v>
      </c>
      <c r="U18" s="91"/>
      <c r="V18" s="92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22.5" customHeight="1">
      <c r="A19" s="101" t="s">
        <v>77</v>
      </c>
      <c r="B19" s="102"/>
      <c r="C19" s="103" t="s">
        <v>15</v>
      </c>
      <c r="D19" s="73"/>
      <c r="E19" s="104">
        <f aca="true" t="shared" si="5" ref="E19:O19">SUM(E20,E21,E22)</f>
        <v>0</v>
      </c>
      <c r="F19" s="104">
        <f t="shared" si="5"/>
        <v>0</v>
      </c>
      <c r="G19" s="104">
        <f t="shared" si="5"/>
        <v>0</v>
      </c>
      <c r="H19" s="104">
        <f t="shared" si="5"/>
        <v>5775562</v>
      </c>
      <c r="I19" s="104">
        <f t="shared" si="5"/>
        <v>99206026</v>
      </c>
      <c r="J19" s="104">
        <f t="shared" si="5"/>
        <v>468712800</v>
      </c>
      <c r="K19" s="104">
        <f t="shared" si="5"/>
        <v>9951577</v>
      </c>
      <c r="L19" s="104">
        <f t="shared" si="5"/>
        <v>46279674</v>
      </c>
      <c r="M19" s="104">
        <f t="shared" si="5"/>
        <v>0</v>
      </c>
      <c r="N19" s="104">
        <f t="shared" si="5"/>
        <v>84714065</v>
      </c>
      <c r="O19" s="104">
        <f t="shared" si="5"/>
        <v>0</v>
      </c>
      <c r="P19" s="104">
        <f>SUM(P20,P21,P22)</f>
        <v>25519337</v>
      </c>
      <c r="Q19" s="104">
        <f>SUM(Q20,Q21,Q22)</f>
        <v>9813981</v>
      </c>
      <c r="R19" s="104">
        <f>SUM(R20,R21,R22)</f>
        <v>0</v>
      </c>
      <c r="S19" s="104">
        <f>SUM(S20,S21,S22)</f>
        <v>0</v>
      </c>
      <c r="T19" s="105">
        <f>SUM(T20,T21,T22)</f>
        <v>749973022</v>
      </c>
      <c r="U19" s="106"/>
      <c r="V19" s="92">
        <f t="shared" si="1"/>
        <v>749973022</v>
      </c>
      <c r="W19" s="92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s="73" customFormat="1" ht="22.5" customHeight="1">
      <c r="A20" s="100" t="s">
        <v>20</v>
      </c>
      <c r="C20" s="89" t="s">
        <v>42</v>
      </c>
      <c r="E20" s="90"/>
      <c r="F20" s="90"/>
      <c r="G20" s="90"/>
      <c r="H20" s="90"/>
      <c r="I20" s="90">
        <v>949632</v>
      </c>
      <c r="J20" s="90">
        <v>60125</v>
      </c>
      <c r="K20" s="90"/>
      <c r="L20" s="90">
        <v>960682</v>
      </c>
      <c r="M20" s="90"/>
      <c r="N20" s="90"/>
      <c r="O20" s="90"/>
      <c r="P20" s="90"/>
      <c r="Q20" s="90">
        <v>4934815</v>
      </c>
      <c r="R20" s="90"/>
      <c r="S20" s="90"/>
      <c r="T20" s="90">
        <f>SUM(E20:S20)</f>
        <v>6905254</v>
      </c>
      <c r="U20" s="91"/>
      <c r="V20" s="92">
        <f t="shared" si="1"/>
        <v>6905254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s="73" customFormat="1" ht="22.5" customHeight="1">
      <c r="A21" s="100" t="s">
        <v>39</v>
      </c>
      <c r="C21" s="89" t="s">
        <v>43</v>
      </c>
      <c r="E21" s="90"/>
      <c r="F21" s="90"/>
      <c r="G21" s="90"/>
      <c r="H21" s="90">
        <v>5775562</v>
      </c>
      <c r="I21" s="90">
        <v>98256394</v>
      </c>
      <c r="J21" s="90">
        <v>468652675</v>
      </c>
      <c r="K21" s="90">
        <v>9951577</v>
      </c>
      <c r="L21" s="90">
        <v>45318992</v>
      </c>
      <c r="M21" s="90"/>
      <c r="N21" s="90">
        <v>84714065</v>
      </c>
      <c r="O21" s="90"/>
      <c r="P21" s="90">
        <v>25519337</v>
      </c>
      <c r="Q21" s="90">
        <v>4879166</v>
      </c>
      <c r="R21" s="90"/>
      <c r="S21" s="90"/>
      <c r="T21" s="90">
        <f>SUM(E21:S21)</f>
        <v>743067768</v>
      </c>
      <c r="U21" s="91"/>
      <c r="V21" s="92">
        <f t="shared" si="1"/>
        <v>743067768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3" s="73" customFormat="1" ht="22.5" customHeight="1">
      <c r="A22" s="100" t="s">
        <v>31</v>
      </c>
      <c r="C22" s="89" t="s">
        <v>101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>
        <f>SUM(E22:S22)</f>
        <v>0</v>
      </c>
      <c r="U22" s="91"/>
      <c r="V22" s="92">
        <f t="shared" si="1"/>
        <v>0</v>
      </c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s="73" customFormat="1" ht="22.5" customHeight="1">
      <c r="A23" s="101"/>
      <c r="B23" s="102"/>
      <c r="C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>
        <f>SUM(E23:S23)</f>
        <v>0</v>
      </c>
      <c r="U23" s="91"/>
      <c r="V23" s="92">
        <f t="shared" si="1"/>
        <v>0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5:33" ht="25.5" customHeight="1"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6"/>
      <c r="W24" s="92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</row>
    <row r="25" spans="5:33" ht="18" customHeight="1" hidden="1"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>
        <f>+R3-R7</f>
        <v>0</v>
      </c>
      <c r="S25" s="107">
        <f>+S3-S7</f>
        <v>0</v>
      </c>
      <c r="T25" s="108">
        <f>+T3-T7</f>
        <v>0</v>
      </c>
      <c r="U25" s="108">
        <f>+U3-U7</f>
        <v>0</v>
      </c>
      <c r="V25" s="108" t="e">
        <f>+V3-V7</f>
        <v>#REF!</v>
      </c>
      <c r="W25" s="92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</row>
    <row r="26" spans="5:33" ht="18" customHeight="1"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6"/>
      <c r="V26" s="106"/>
      <c r="W26" s="92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</row>
    <row r="27" spans="5:33" ht="18" customHeight="1"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6"/>
      <c r="V27" s="106"/>
      <c r="W27" s="92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</row>
    <row r="28" spans="5:33" ht="18" customHeight="1"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6"/>
      <c r="V28" s="106"/>
      <c r="W28" s="92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</row>
    <row r="29" spans="5:33" ht="18" customHeight="1"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8"/>
      <c r="U29" s="106"/>
      <c r="V29" s="106"/>
      <c r="W29" s="92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</row>
    <row r="30" spans="5:33" ht="18" customHeight="1"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06"/>
      <c r="U30" s="106"/>
      <c r="V30" s="106"/>
      <c r="W30" s="92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</row>
    <row r="31" spans="5:33" ht="18" customHeight="1"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106"/>
      <c r="U31" s="106"/>
      <c r="V31" s="106"/>
      <c r="W31" s="92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5:33" ht="18" customHeight="1">
      <c r="E32" s="92"/>
      <c r="F32" s="92"/>
      <c r="G32" s="92"/>
      <c r="H32" s="92"/>
      <c r="I32" s="92"/>
      <c r="J32" s="92"/>
      <c r="K32" s="109"/>
      <c r="L32" s="92"/>
      <c r="M32" s="92"/>
      <c r="N32" s="92"/>
      <c r="O32" s="92"/>
      <c r="P32" s="92"/>
      <c r="Q32" s="92"/>
      <c r="R32" s="92"/>
      <c r="S32" s="92"/>
      <c r="T32" s="106"/>
      <c r="U32" s="106"/>
      <c r="V32" s="106"/>
      <c r="W32" s="92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</row>
    <row r="33" spans="5:33" ht="18" customHeight="1"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106"/>
      <c r="U33" s="106"/>
      <c r="V33" s="106"/>
      <c r="W33" s="92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</row>
    <row r="34" spans="5:33" ht="18" customHeight="1"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106"/>
      <c r="U34" s="106"/>
      <c r="V34" s="106"/>
      <c r="W34" s="92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</row>
    <row r="35" spans="5:33" ht="18" customHeight="1"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106"/>
      <c r="U35" s="106"/>
      <c r="V35" s="106"/>
      <c r="W35" s="92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5:33" ht="18" customHeight="1"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106"/>
      <c r="U36" s="106"/>
      <c r="V36" s="106"/>
      <c r="W36" s="92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</row>
    <row r="37" spans="5:33" ht="18" customHeight="1"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06"/>
      <c r="U37" s="106"/>
      <c r="V37" s="106"/>
      <c r="W37" s="92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</row>
    <row r="38" spans="5:33" ht="18" customHeight="1"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06"/>
      <c r="U38" s="106"/>
      <c r="V38" s="106"/>
      <c r="W38" s="92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</row>
    <row r="39" spans="5:33" ht="18" customHeight="1"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106"/>
      <c r="U39" s="106"/>
      <c r="V39" s="106"/>
      <c r="W39" s="92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5:33" ht="18" customHeight="1"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106"/>
      <c r="U40" s="106"/>
      <c r="V40" s="106"/>
      <c r="W40" s="92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</row>
    <row r="41" spans="5:33" ht="18" customHeight="1"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106"/>
      <c r="U41" s="106"/>
      <c r="V41" s="106"/>
      <c r="W41" s="92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5:33" ht="18" customHeight="1"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106"/>
      <c r="U42" s="106"/>
      <c r="V42" s="106"/>
      <c r="W42" s="92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</row>
    <row r="43" spans="5:33" ht="18" customHeight="1"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106"/>
      <c r="U43" s="106"/>
      <c r="V43" s="106"/>
      <c r="W43" s="92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  <row r="44" spans="5:33" ht="18" customHeight="1"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106"/>
      <c r="U44" s="106"/>
      <c r="V44" s="106"/>
      <c r="W44" s="92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5:33" ht="18" customHeight="1"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106"/>
      <c r="U45" s="106"/>
      <c r="V45" s="106"/>
      <c r="W45" s="92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5:33" ht="18" customHeight="1"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106"/>
      <c r="U46" s="106"/>
      <c r="V46" s="106"/>
      <c r="W46" s="92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</row>
    <row r="47" spans="5:33" ht="18" customHeight="1"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106"/>
      <c r="U47" s="106"/>
      <c r="V47" s="106"/>
      <c r="W47" s="92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</row>
    <row r="48" spans="5:33" ht="18" customHeight="1"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06"/>
      <c r="U48" s="106"/>
      <c r="V48" s="106"/>
      <c r="W48" s="92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</row>
    <row r="49" spans="5:33" ht="18" customHeight="1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106"/>
      <c r="U49" s="106"/>
      <c r="V49" s="106"/>
      <c r="W49" s="92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5:33" ht="18" customHeight="1"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106"/>
      <c r="U50" s="106"/>
      <c r="V50" s="106"/>
      <c r="W50" s="92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</row>
    <row r="51" spans="5:33" ht="18" customHeight="1"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106"/>
      <c r="U51" s="106"/>
      <c r="V51" s="106"/>
      <c r="W51" s="92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5:33" ht="18" customHeight="1"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106"/>
      <c r="U52" s="106"/>
      <c r="V52" s="106"/>
      <c r="W52" s="92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</row>
    <row r="53" spans="5:33" ht="18" customHeight="1"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106"/>
      <c r="U53" s="106"/>
      <c r="V53" s="106"/>
      <c r="W53" s="92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21:33" ht="18" customHeight="1">
      <c r="U54" s="106"/>
      <c r="V54" s="106"/>
      <c r="W54" s="92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</row>
    <row r="55" spans="21:33" ht="18" customHeight="1">
      <c r="U55" s="106"/>
      <c r="V55" s="106"/>
      <c r="W55" s="92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</row>
    <row r="56" spans="21:33" ht="18" customHeight="1">
      <c r="U56" s="106"/>
      <c r="V56" s="106"/>
      <c r="W56" s="92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1:33" ht="18" customHeight="1">
      <c r="U57" s="106"/>
      <c r="V57" s="106"/>
      <c r="W57" s="92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1:33" ht="18" customHeight="1">
      <c r="U58" s="106"/>
      <c r="V58" s="106"/>
      <c r="W58" s="92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</row>
    <row r="59" spans="21:33" ht="18" customHeight="1">
      <c r="U59" s="106"/>
      <c r="V59" s="106"/>
      <c r="W59" s="92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1:33" ht="18" customHeight="1">
      <c r="U60" s="106"/>
      <c r="V60" s="106"/>
      <c r="W60" s="92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1:33" ht="18" customHeight="1">
      <c r="U61" s="106"/>
      <c r="V61" s="106"/>
      <c r="W61" s="92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1:33" ht="18" customHeight="1">
      <c r="U62" s="106"/>
      <c r="V62" s="106"/>
      <c r="W62" s="92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1:33" ht="18" customHeight="1">
      <c r="U63" s="106"/>
      <c r="V63" s="106"/>
      <c r="W63" s="92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1:33" ht="18" customHeight="1">
      <c r="U64" s="106"/>
      <c r="V64" s="106"/>
      <c r="W64" s="92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</row>
    <row r="65" spans="21:33" ht="18" customHeight="1">
      <c r="U65" s="106"/>
      <c r="V65" s="106"/>
      <c r="W65" s="92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</row>
    <row r="66" spans="21:33" ht="18" customHeight="1">
      <c r="U66" s="106"/>
      <c r="V66" s="106"/>
      <c r="W66" s="92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</row>
    <row r="67" spans="21:33" ht="18" customHeight="1">
      <c r="U67" s="106"/>
      <c r="V67" s="106"/>
      <c r="W67" s="92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</row>
    <row r="68" spans="21:33" ht="18" customHeight="1">
      <c r="U68" s="106"/>
      <c r="V68" s="106"/>
      <c r="W68" s="92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</row>
    <row r="69" spans="21:33" ht="18" customHeight="1">
      <c r="U69" s="106"/>
      <c r="V69" s="106"/>
      <c r="W69" s="92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</row>
    <row r="70" spans="21:33" ht="18" customHeight="1">
      <c r="U70" s="106"/>
      <c r="V70" s="106"/>
      <c r="W70" s="92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</row>
    <row r="71" spans="21:33" ht="18" customHeight="1">
      <c r="U71" s="106"/>
      <c r="V71" s="106"/>
      <c r="W71" s="92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1:33" ht="18" customHeight="1">
      <c r="U72" s="106"/>
      <c r="V72" s="106"/>
      <c r="W72" s="92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</row>
    <row r="73" spans="21:33" ht="18" customHeight="1">
      <c r="U73" s="106"/>
      <c r="V73" s="106"/>
      <c r="W73" s="92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</row>
    <row r="74" spans="21:33" ht="18" customHeight="1">
      <c r="U74" s="106"/>
      <c r="V74" s="106"/>
      <c r="W74" s="92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</row>
    <row r="75" spans="21:33" ht="18" customHeight="1">
      <c r="U75" s="106"/>
      <c r="V75" s="106"/>
      <c r="W75" s="92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</row>
    <row r="76" spans="21:33" ht="18" customHeight="1">
      <c r="U76" s="106"/>
      <c r="V76" s="106"/>
      <c r="W76" s="92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1:33" ht="18" customHeight="1">
      <c r="U77" s="106"/>
      <c r="V77" s="106"/>
      <c r="W77" s="92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</row>
    <row r="78" spans="21:33" ht="18" customHeight="1">
      <c r="U78" s="106"/>
      <c r="V78" s="106"/>
      <c r="W78" s="92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</row>
    <row r="79" spans="21:33" ht="18" customHeight="1">
      <c r="U79" s="106"/>
      <c r="V79" s="106"/>
      <c r="W79" s="92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</row>
    <row r="80" spans="21:33" ht="18" customHeight="1">
      <c r="U80" s="106"/>
      <c r="V80" s="106"/>
      <c r="W80" s="92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</row>
    <row r="81" spans="21:33" ht="18" customHeight="1">
      <c r="U81" s="106"/>
      <c r="V81" s="106"/>
      <c r="W81" s="92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</row>
    <row r="82" spans="21:33" ht="18" customHeight="1">
      <c r="U82" s="106"/>
      <c r="V82" s="106"/>
      <c r="W82" s="92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</row>
    <row r="83" spans="21:33" ht="18" customHeight="1">
      <c r="U83" s="106"/>
      <c r="V83" s="106"/>
      <c r="W83" s="92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</row>
    <row r="84" spans="21:33" ht="18" customHeight="1">
      <c r="U84" s="106"/>
      <c r="V84" s="106"/>
      <c r="W84" s="92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</row>
    <row r="85" spans="21:33" ht="18" customHeight="1">
      <c r="U85" s="106"/>
      <c r="V85" s="106"/>
      <c r="W85" s="92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</row>
  </sheetData>
  <sheetProtection/>
  <printOptions/>
  <pageMargins left="0.9443307086614173" right="0.15748031496062992" top="0.658125" bottom="0.35433070866141736" header="0.31496062992125984" footer="0.31496062992125984"/>
  <pageSetup fitToHeight="0" horizontalDpi="600" verticalDpi="600" orientation="landscape" paperSize="9" scale="39" r:id="rId2"/>
  <headerFooter>
    <oddHeader>&amp;L&amp;G&amp;C
&amp;"Verdana,Negrita"PRESUPUESTO VIGENTE MOP 2021 AL MES DE MAYO (FONDOS FET)     
  (Miles de $ 2021)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6"/>
  <sheetViews>
    <sheetView tabSelected="1" view="pageLayout" zoomScaleNormal="60" workbookViewId="0" topLeftCell="A1">
      <selection activeCell="E60" sqref="E60"/>
    </sheetView>
  </sheetViews>
  <sheetFormatPr defaultColWidth="9.625" defaultRowHeight="18" customHeight="1"/>
  <cols>
    <col min="1" max="1" width="7.25390625" style="55" customWidth="1"/>
    <col min="2" max="2" width="0.875" style="55" customWidth="1"/>
    <col min="3" max="3" width="40.75390625" style="55" customWidth="1"/>
    <col min="4" max="4" width="3.625" style="55" customWidth="1"/>
    <col min="5" max="19" width="13.50390625" style="55" customWidth="1"/>
    <col min="20" max="20" width="13.50390625" style="54" customWidth="1"/>
    <col min="21" max="21" width="2.50390625" style="54" customWidth="1"/>
    <col min="22" max="22" width="18.375" style="54" hidden="1" customWidth="1"/>
    <col min="23" max="23" width="19.125" style="55" hidden="1" customWidth="1"/>
    <col min="24" max="24" width="17.125" style="54" customWidth="1"/>
    <col min="25" max="25" width="9.625" style="54" customWidth="1"/>
    <col min="26" max="26" width="16.75390625" style="54" customWidth="1"/>
    <col min="27" max="30" width="9.625" style="54" customWidth="1"/>
    <col min="31" max="31" width="10.875" style="54" bestFit="1" customWidth="1"/>
    <col min="32" max="16384" width="9.625" style="54" customWidth="1"/>
  </cols>
  <sheetData>
    <row r="1" spans="1:22" s="55" customFormat="1" ht="18" customHeight="1">
      <c r="A1" s="56"/>
      <c r="B1" s="72"/>
      <c r="C1" s="72"/>
      <c r="D1" s="73"/>
      <c r="E1" s="74" t="s">
        <v>53</v>
      </c>
      <c r="F1" s="74" t="s">
        <v>54</v>
      </c>
      <c r="G1" s="74" t="s">
        <v>55</v>
      </c>
      <c r="H1" s="74" t="s">
        <v>65</v>
      </c>
      <c r="I1" s="74" t="s">
        <v>66</v>
      </c>
      <c r="J1" s="74" t="s">
        <v>56</v>
      </c>
      <c r="K1" s="74" t="s">
        <v>57</v>
      </c>
      <c r="L1" s="74" t="s">
        <v>58</v>
      </c>
      <c r="M1" s="74" t="s">
        <v>60</v>
      </c>
      <c r="N1" s="74" t="s">
        <v>80</v>
      </c>
      <c r="O1" s="74" t="s">
        <v>61</v>
      </c>
      <c r="P1" s="75" t="s">
        <v>103</v>
      </c>
      <c r="Q1" s="74" t="s">
        <v>62</v>
      </c>
      <c r="R1" s="74" t="s">
        <v>63</v>
      </c>
      <c r="S1" s="74" t="s">
        <v>49</v>
      </c>
      <c r="T1" s="76" t="s">
        <v>50</v>
      </c>
      <c r="V1" s="55" t="s">
        <v>69</v>
      </c>
    </row>
    <row r="2" spans="1:22" s="55" customFormat="1" ht="18" customHeight="1">
      <c r="A2" s="58"/>
      <c r="B2" s="72"/>
      <c r="C2" s="72"/>
      <c r="D2" s="73"/>
      <c r="E2" s="77" t="s">
        <v>104</v>
      </c>
      <c r="F2" s="77" t="s">
        <v>105</v>
      </c>
      <c r="G2" s="77" t="s">
        <v>106</v>
      </c>
      <c r="H2" s="77" t="s">
        <v>107</v>
      </c>
      <c r="I2" s="77" t="s">
        <v>108</v>
      </c>
      <c r="J2" s="77" t="s">
        <v>109</v>
      </c>
      <c r="K2" s="77" t="s">
        <v>110</v>
      </c>
      <c r="L2" s="77" t="s">
        <v>111</v>
      </c>
      <c r="M2" s="77" t="s">
        <v>112</v>
      </c>
      <c r="N2" s="77" t="s">
        <v>113</v>
      </c>
      <c r="O2" s="77" t="s">
        <v>114</v>
      </c>
      <c r="P2" s="77" t="s">
        <v>115</v>
      </c>
      <c r="Q2" s="77" t="s">
        <v>116</v>
      </c>
      <c r="R2" s="77" t="s">
        <v>93</v>
      </c>
      <c r="S2" s="77" t="s">
        <v>94</v>
      </c>
      <c r="T2" s="78" t="s">
        <v>64</v>
      </c>
      <c r="V2" s="55" t="s">
        <v>70</v>
      </c>
    </row>
    <row r="3" spans="1:33" s="62" customFormat="1" ht="24.75" customHeight="1">
      <c r="A3" s="79" t="s">
        <v>0</v>
      </c>
      <c r="B3" s="80"/>
      <c r="C3" s="81" t="s">
        <v>1</v>
      </c>
      <c r="D3" s="82"/>
      <c r="E3" s="83">
        <f aca="true" t="shared" si="0" ref="E3:T3">+SUM(E5:E7)</f>
        <v>2261</v>
      </c>
      <c r="F3" s="83">
        <f t="shared" si="0"/>
        <v>44568</v>
      </c>
      <c r="G3" s="83">
        <f t="shared" si="0"/>
        <v>13946</v>
      </c>
      <c r="H3" s="83">
        <f t="shared" si="0"/>
        <v>82961</v>
      </c>
      <c r="I3" s="83">
        <f t="shared" si="0"/>
        <v>7098779.144</v>
      </c>
      <c r="J3" s="83">
        <f t="shared" si="0"/>
        <v>13319059.405</v>
      </c>
      <c r="K3" s="83">
        <f t="shared" si="0"/>
        <v>1052700</v>
      </c>
      <c r="L3" s="83">
        <f t="shared" si="0"/>
        <v>2974453</v>
      </c>
      <c r="M3" s="83">
        <f t="shared" si="0"/>
        <v>9352</v>
      </c>
      <c r="N3" s="83">
        <f t="shared" si="0"/>
        <v>5259863</v>
      </c>
      <c r="O3" s="83">
        <f t="shared" si="0"/>
        <v>9893</v>
      </c>
      <c r="P3" s="83">
        <f t="shared" si="0"/>
        <v>0</v>
      </c>
      <c r="Q3" s="83">
        <f t="shared" si="0"/>
        <v>323581.191</v>
      </c>
      <c r="R3" s="83">
        <f t="shared" si="0"/>
        <v>0</v>
      </c>
      <c r="S3" s="83">
        <f t="shared" si="0"/>
        <v>0</v>
      </c>
      <c r="T3" s="83">
        <f t="shared" si="0"/>
        <v>30191416.74</v>
      </c>
      <c r="U3" s="59"/>
      <c r="V3" s="60" t="e">
        <f>SUM(#REF!,#REF!,#REF!,#REF!,#REF!,#REF!,#REF!,V4,V6,V7,#REF!)</f>
        <v>#REF!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s="57" customFormat="1" ht="22.5" customHeight="1">
      <c r="A4" s="88"/>
      <c r="B4" s="73"/>
      <c r="C4" s="89"/>
      <c r="D4" s="7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>
        <f>SUM(E4:S4)</f>
        <v>0</v>
      </c>
      <c r="U4" s="63"/>
      <c r="V4" s="64">
        <f aca="true" t="shared" si="1" ref="V4:V24">+T4-S4-R4</f>
        <v>0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57" customFormat="1" ht="22.5" customHeight="1">
      <c r="A5" s="88" t="s">
        <v>25</v>
      </c>
      <c r="B5" s="73"/>
      <c r="C5" s="89" t="s">
        <v>26</v>
      </c>
      <c r="D5" s="73"/>
      <c r="E5" s="90"/>
      <c r="F5" s="90"/>
      <c r="G5" s="90"/>
      <c r="H5" s="90"/>
      <c r="I5" s="90">
        <v>22042.144</v>
      </c>
      <c r="J5" s="90">
        <v>3554.4049999999997</v>
      </c>
      <c r="K5" s="90"/>
      <c r="L5" s="90"/>
      <c r="M5" s="90"/>
      <c r="N5" s="90"/>
      <c r="O5" s="90"/>
      <c r="P5" s="90"/>
      <c r="Q5" s="90">
        <v>1718.191</v>
      </c>
      <c r="R5" s="90"/>
      <c r="S5" s="90"/>
      <c r="T5" s="90">
        <f>SUM(E5:S5)</f>
        <v>27314.739999999998</v>
      </c>
      <c r="U5" s="63"/>
      <c r="V5" s="64">
        <f>+T5-S5-R5</f>
        <v>27314.739999999998</v>
      </c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s="57" customFormat="1" ht="22.5" customHeight="1">
      <c r="A6" s="88" t="s">
        <v>73</v>
      </c>
      <c r="B6" s="73"/>
      <c r="C6" s="89" t="s">
        <v>51</v>
      </c>
      <c r="D6" s="73"/>
      <c r="E6" s="90">
        <v>2261</v>
      </c>
      <c r="F6" s="90">
        <v>44568</v>
      </c>
      <c r="G6" s="90">
        <v>13946</v>
      </c>
      <c r="H6" s="90">
        <v>82961</v>
      </c>
      <c r="I6" s="90">
        <v>7076737</v>
      </c>
      <c r="J6" s="90">
        <v>13315505</v>
      </c>
      <c r="K6" s="90">
        <v>1052700</v>
      </c>
      <c r="L6" s="90">
        <v>2974453</v>
      </c>
      <c r="M6" s="90">
        <v>9352</v>
      </c>
      <c r="N6" s="90">
        <v>5259863</v>
      </c>
      <c r="O6" s="90">
        <v>9893</v>
      </c>
      <c r="P6" s="90">
        <v>0</v>
      </c>
      <c r="Q6" s="90">
        <v>321863</v>
      </c>
      <c r="R6" s="90"/>
      <c r="S6" s="90"/>
      <c r="T6" s="90">
        <f>SUM(E6:S6)</f>
        <v>30164102</v>
      </c>
      <c r="U6" s="63"/>
      <c r="V6" s="64">
        <f t="shared" si="1"/>
        <v>30164102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s="57" customFormat="1" ht="22.5" customHeight="1">
      <c r="A7" s="88"/>
      <c r="B7" s="73"/>
      <c r="C7" s="89"/>
      <c r="D7" s="73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>
        <f>SUM(E7:S7)</f>
        <v>0</v>
      </c>
      <c r="U7" s="63"/>
      <c r="V7" s="64">
        <f t="shared" si="1"/>
        <v>0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s="62" customFormat="1" ht="24.75" customHeight="1">
      <c r="A8" s="93"/>
      <c r="B8" s="80"/>
      <c r="C8" s="81" t="s">
        <v>6</v>
      </c>
      <c r="D8" s="82"/>
      <c r="E8" s="83">
        <f aca="true" t="shared" si="2" ref="E8:T8">SUM(E9,E10,E11,E20,E24)</f>
        <v>1653.3860000000002</v>
      </c>
      <c r="F8" s="83">
        <f t="shared" si="2"/>
        <v>10153.333</v>
      </c>
      <c r="G8" s="83">
        <f t="shared" si="2"/>
        <v>14633.346</v>
      </c>
      <c r="H8" s="83">
        <f t="shared" si="2"/>
        <v>46093.123999999996</v>
      </c>
      <c r="I8" s="83">
        <f t="shared" si="2"/>
        <v>9441644.179000005</v>
      </c>
      <c r="J8" s="83">
        <f t="shared" si="2"/>
        <v>16824725.141000003</v>
      </c>
      <c r="K8" s="83">
        <f t="shared" si="2"/>
        <v>1261996.9770000002</v>
      </c>
      <c r="L8" s="83">
        <f t="shared" si="2"/>
        <v>2972788.2339999997</v>
      </c>
      <c r="M8" s="83">
        <f t="shared" si="2"/>
        <v>0</v>
      </c>
      <c r="N8" s="83">
        <f t="shared" si="2"/>
        <v>7114821.654</v>
      </c>
      <c r="O8" s="83">
        <f t="shared" si="2"/>
        <v>9893.333</v>
      </c>
      <c r="P8" s="83">
        <f t="shared" si="2"/>
        <v>0</v>
      </c>
      <c r="Q8" s="83">
        <f t="shared" si="2"/>
        <v>404584.202</v>
      </c>
      <c r="R8" s="83">
        <f t="shared" si="2"/>
        <v>0</v>
      </c>
      <c r="S8" s="83">
        <f t="shared" si="2"/>
        <v>0</v>
      </c>
      <c r="T8" s="83">
        <f t="shared" si="2"/>
        <v>38102986.909</v>
      </c>
      <c r="U8" s="61"/>
      <c r="V8" s="65" t="e">
        <f>SUM(V9,V10,#REF!,#REF!,#REF!,#REF!,V11,V20:V20,#REF!,#REF!,#REF!,V24)</f>
        <v>#REF!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33" s="57" customFormat="1" ht="22.5" customHeight="1">
      <c r="A9" s="88" t="s">
        <v>7</v>
      </c>
      <c r="B9" s="73"/>
      <c r="C9" s="89" t="s">
        <v>8</v>
      </c>
      <c r="D9" s="73"/>
      <c r="E9" s="90">
        <v>0</v>
      </c>
      <c r="F9" s="90">
        <v>10153.333</v>
      </c>
      <c r="G9" s="90">
        <v>5900</v>
      </c>
      <c r="H9" s="90">
        <v>0</v>
      </c>
      <c r="I9" s="90">
        <v>1923.5769999999998</v>
      </c>
      <c r="J9" s="90">
        <v>24955.439000000002</v>
      </c>
      <c r="K9" s="90">
        <v>17094.415</v>
      </c>
      <c r="L9" s="90">
        <v>55043.921</v>
      </c>
      <c r="M9" s="90">
        <v>0</v>
      </c>
      <c r="N9" s="90"/>
      <c r="O9" s="90">
        <v>9893.333</v>
      </c>
      <c r="P9" s="90"/>
      <c r="Q9" s="90">
        <v>14873.07</v>
      </c>
      <c r="R9" s="90"/>
      <c r="S9" s="90"/>
      <c r="T9" s="90">
        <f>SUM(E9:S9)</f>
        <v>139837.088</v>
      </c>
      <c r="U9" s="63"/>
      <c r="V9" s="64">
        <f t="shared" si="1"/>
        <v>139837.088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s="57" customFormat="1" ht="22.5" customHeight="1">
      <c r="A10" s="88" t="s">
        <v>9</v>
      </c>
      <c r="B10" s="73"/>
      <c r="C10" s="89" t="s">
        <v>10</v>
      </c>
      <c r="D10" s="73"/>
      <c r="E10" s="90">
        <v>1653.3860000000002</v>
      </c>
      <c r="F10" s="90">
        <v>0</v>
      </c>
      <c r="G10" s="90">
        <v>8733.346</v>
      </c>
      <c r="H10" s="90"/>
      <c r="I10" s="90">
        <v>2523.029</v>
      </c>
      <c r="J10" s="90">
        <v>125572.31400000001</v>
      </c>
      <c r="K10" s="90">
        <v>0</v>
      </c>
      <c r="L10" s="90">
        <v>8483.824</v>
      </c>
      <c r="M10" s="90">
        <v>0</v>
      </c>
      <c r="N10" s="90"/>
      <c r="O10" s="90">
        <v>0</v>
      </c>
      <c r="P10" s="90"/>
      <c r="Q10" s="90">
        <v>19368.305</v>
      </c>
      <c r="R10" s="90"/>
      <c r="S10" s="90"/>
      <c r="T10" s="90">
        <f>SUM(E10:S10)</f>
        <v>166334.204</v>
      </c>
      <c r="U10" s="63"/>
      <c r="V10" s="64">
        <f t="shared" si="1"/>
        <v>166334.204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s="55" customFormat="1" ht="22.5" customHeight="1">
      <c r="A11" s="88" t="s">
        <v>76</v>
      </c>
      <c r="B11" s="73"/>
      <c r="C11" s="95" t="s">
        <v>68</v>
      </c>
      <c r="D11" s="73"/>
      <c r="E11" s="90">
        <f aca="true" t="shared" si="3" ref="E11:Q11">SUM(E12:E18)</f>
        <v>0</v>
      </c>
      <c r="F11" s="90">
        <f t="shared" si="3"/>
        <v>0</v>
      </c>
      <c r="G11" s="90">
        <f t="shared" si="3"/>
        <v>0</v>
      </c>
      <c r="H11" s="90">
        <f t="shared" si="3"/>
        <v>0</v>
      </c>
      <c r="I11" s="90">
        <f t="shared" si="3"/>
        <v>0</v>
      </c>
      <c r="J11" s="90">
        <f t="shared" si="3"/>
        <v>522.621</v>
      </c>
      <c r="K11" s="90">
        <f t="shared" si="3"/>
        <v>0</v>
      </c>
      <c r="L11" s="90">
        <f>SUM(L12:L19)</f>
        <v>1953.2350000000001</v>
      </c>
      <c r="M11" s="90">
        <f t="shared" si="3"/>
        <v>0</v>
      </c>
      <c r="N11" s="90">
        <f>SUM(N12:N18)</f>
        <v>0</v>
      </c>
      <c r="O11" s="90">
        <f t="shared" si="3"/>
        <v>0</v>
      </c>
      <c r="P11" s="90">
        <f>SUM(P12:P18)</f>
        <v>0</v>
      </c>
      <c r="Q11" s="90">
        <f t="shared" si="3"/>
        <v>0</v>
      </c>
      <c r="R11" s="90">
        <f>SUM(R12:R18)</f>
        <v>0</v>
      </c>
      <c r="S11" s="90">
        <f>SUM(S12:S18)</f>
        <v>0</v>
      </c>
      <c r="T11" s="90">
        <f>SUM(T12:T19)</f>
        <v>2475.856</v>
      </c>
      <c r="U11" s="66"/>
      <c r="V11" s="64">
        <f t="shared" si="1"/>
        <v>2475.856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s="57" customFormat="1" ht="22.5" customHeight="1">
      <c r="A12" s="96" t="s">
        <v>20</v>
      </c>
      <c r="B12" s="97"/>
      <c r="C12" s="98" t="s">
        <v>38</v>
      </c>
      <c r="D12" s="7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>
        <f aca="true" t="shared" si="4" ref="T12:T19">SUM(E12:S12)</f>
        <v>0</v>
      </c>
      <c r="U12" s="63"/>
      <c r="V12" s="64">
        <f t="shared" si="1"/>
        <v>0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s="57" customFormat="1" ht="22.5" customHeight="1">
      <c r="A13" s="100" t="s">
        <v>39</v>
      </c>
      <c r="B13" s="73"/>
      <c r="C13" s="89" t="s">
        <v>98</v>
      </c>
      <c r="D13" s="7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>
        <f t="shared" si="4"/>
        <v>0</v>
      </c>
      <c r="U13" s="63"/>
      <c r="V13" s="64">
        <f t="shared" si="1"/>
        <v>0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s="57" customFormat="1" ht="22.5" customHeight="1">
      <c r="A14" s="100" t="s">
        <v>31</v>
      </c>
      <c r="B14" s="73"/>
      <c r="C14" s="89" t="s">
        <v>33</v>
      </c>
      <c r="D14" s="73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>
        <f t="shared" si="4"/>
        <v>0</v>
      </c>
      <c r="U14" s="63"/>
      <c r="V14" s="64">
        <f t="shared" si="1"/>
        <v>0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s="57" customFormat="1" ht="22.5" customHeight="1">
      <c r="A15" s="100" t="s">
        <v>32</v>
      </c>
      <c r="B15" s="73"/>
      <c r="C15" s="89" t="s">
        <v>34</v>
      </c>
      <c r="D15" s="73"/>
      <c r="E15" s="90">
        <v>0</v>
      </c>
      <c r="F15" s="90">
        <v>0</v>
      </c>
      <c r="G15" s="90">
        <v>0</v>
      </c>
      <c r="H15" s="90"/>
      <c r="I15" s="90">
        <v>0</v>
      </c>
      <c r="J15" s="90">
        <v>0</v>
      </c>
      <c r="K15" s="90">
        <v>0</v>
      </c>
      <c r="L15" s="90">
        <v>1953.2350000000001</v>
      </c>
      <c r="M15" s="90">
        <v>0</v>
      </c>
      <c r="N15" s="90"/>
      <c r="O15" s="90">
        <v>0</v>
      </c>
      <c r="P15" s="90"/>
      <c r="Q15" s="90">
        <v>0</v>
      </c>
      <c r="R15" s="90"/>
      <c r="S15" s="90"/>
      <c r="T15" s="90">
        <f t="shared" si="4"/>
        <v>1953.2350000000001</v>
      </c>
      <c r="U15" s="63"/>
      <c r="V15" s="64">
        <f t="shared" si="1"/>
        <v>1953.2350000000001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s="57" customFormat="1" ht="22.5" customHeight="1">
      <c r="A16" s="100" t="s">
        <v>37</v>
      </c>
      <c r="B16" s="73"/>
      <c r="C16" s="89" t="s">
        <v>47</v>
      </c>
      <c r="D16" s="73"/>
      <c r="E16" s="90"/>
      <c r="F16" s="90"/>
      <c r="G16" s="90"/>
      <c r="H16" s="90"/>
      <c r="I16" s="90">
        <v>0</v>
      </c>
      <c r="J16" s="90">
        <v>522.621</v>
      </c>
      <c r="K16" s="90"/>
      <c r="L16" s="90"/>
      <c r="M16" s="90"/>
      <c r="N16" s="90"/>
      <c r="O16" s="90"/>
      <c r="P16" s="90"/>
      <c r="Q16" s="90"/>
      <c r="R16" s="90"/>
      <c r="S16" s="90"/>
      <c r="T16" s="90">
        <f t="shared" si="4"/>
        <v>522.621</v>
      </c>
      <c r="U16" s="63"/>
      <c r="V16" s="64">
        <f t="shared" si="1"/>
        <v>522.621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s="57" customFormat="1" ht="22.5" customHeight="1">
      <c r="A17" s="100" t="s">
        <v>21</v>
      </c>
      <c r="B17" s="73"/>
      <c r="C17" s="89" t="s">
        <v>36</v>
      </c>
      <c r="D17" s="73"/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/>
      <c r="O17" s="90">
        <v>0</v>
      </c>
      <c r="P17" s="90"/>
      <c r="Q17" s="90">
        <v>0</v>
      </c>
      <c r="R17" s="90"/>
      <c r="S17" s="90"/>
      <c r="T17" s="90">
        <f t="shared" si="4"/>
        <v>0</v>
      </c>
      <c r="U17" s="63"/>
      <c r="V17" s="64">
        <f t="shared" si="1"/>
        <v>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s="57" customFormat="1" ht="22.5" customHeight="1">
      <c r="A18" s="100" t="s">
        <v>23</v>
      </c>
      <c r="B18" s="73"/>
      <c r="C18" s="89" t="s">
        <v>35</v>
      </c>
      <c r="D18" s="73"/>
      <c r="E18" s="90"/>
      <c r="F18" s="90"/>
      <c r="G18" s="90"/>
      <c r="H18" s="90"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si="4"/>
        <v>0</v>
      </c>
      <c r="U18" s="63"/>
      <c r="V18" s="64">
        <f t="shared" si="1"/>
        <v>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s="57" customFormat="1" ht="22.5" customHeight="1">
      <c r="A19" s="100" t="s">
        <v>96</v>
      </c>
      <c r="B19" s="73"/>
      <c r="C19" s="89" t="s">
        <v>97</v>
      </c>
      <c r="D19" s="73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>
        <f t="shared" si="4"/>
        <v>0</v>
      </c>
      <c r="U19" s="63"/>
      <c r="V19" s="64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22.5" customHeight="1">
      <c r="A20" s="101" t="s">
        <v>77</v>
      </c>
      <c r="B20" s="102"/>
      <c r="C20" s="103" t="s">
        <v>15</v>
      </c>
      <c r="D20" s="73"/>
      <c r="E20" s="104">
        <f aca="true" t="shared" si="5" ref="E20:O20">SUM(E21,E22,E23)</f>
        <v>0</v>
      </c>
      <c r="F20" s="104">
        <f t="shared" si="5"/>
        <v>0</v>
      </c>
      <c r="G20" s="104">
        <f t="shared" si="5"/>
        <v>0</v>
      </c>
      <c r="H20" s="104">
        <f t="shared" si="5"/>
        <v>46093.123999999996</v>
      </c>
      <c r="I20" s="104">
        <f t="shared" si="5"/>
        <v>9437197.573000005</v>
      </c>
      <c r="J20" s="104">
        <f t="shared" si="5"/>
        <v>16673674.767</v>
      </c>
      <c r="K20" s="104">
        <f t="shared" si="5"/>
        <v>1244902.5620000002</v>
      </c>
      <c r="L20" s="104">
        <f t="shared" si="5"/>
        <v>2907307.2539999997</v>
      </c>
      <c r="M20" s="104">
        <f t="shared" si="5"/>
        <v>0</v>
      </c>
      <c r="N20" s="104">
        <f t="shared" si="5"/>
        <v>7114821.654</v>
      </c>
      <c r="O20" s="104">
        <f t="shared" si="5"/>
        <v>0</v>
      </c>
      <c r="P20" s="104">
        <f>SUM(P21,P22,P23)</f>
        <v>0</v>
      </c>
      <c r="Q20" s="104">
        <f>SUM(Q21,Q22,Q23)</f>
        <v>370342.827</v>
      </c>
      <c r="R20" s="104">
        <f>SUM(R21,R22,R23)</f>
        <v>0</v>
      </c>
      <c r="S20" s="104">
        <f>SUM(S21,S22,S23)</f>
        <v>0</v>
      </c>
      <c r="T20" s="105">
        <f>SUM(T21,T22,T23)</f>
        <v>37794339.761</v>
      </c>
      <c r="U20" s="67"/>
      <c r="V20" s="64">
        <f t="shared" si="1"/>
        <v>37794339.761</v>
      </c>
      <c r="W20" s="66"/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s="57" customFormat="1" ht="22.5" customHeight="1">
      <c r="A21" s="100" t="s">
        <v>20</v>
      </c>
      <c r="B21" s="73"/>
      <c r="C21" s="89" t="s">
        <v>42</v>
      </c>
      <c r="D21" s="73"/>
      <c r="E21" s="90"/>
      <c r="F21" s="90"/>
      <c r="G21" s="90"/>
      <c r="H21" s="90"/>
      <c r="I21" s="90">
        <v>393.82</v>
      </c>
      <c r="J21" s="90">
        <v>0</v>
      </c>
      <c r="K21" s="90"/>
      <c r="L21" s="90">
        <v>80535.01000000001</v>
      </c>
      <c r="M21" s="90"/>
      <c r="N21" s="90"/>
      <c r="O21" s="90"/>
      <c r="P21" s="90"/>
      <c r="Q21" s="90">
        <v>0</v>
      </c>
      <c r="R21" s="90"/>
      <c r="S21" s="90"/>
      <c r="T21" s="90">
        <f>SUM(E21:S21)</f>
        <v>80928.83000000002</v>
      </c>
      <c r="U21" s="63"/>
      <c r="V21" s="64">
        <f t="shared" si="1"/>
        <v>80928.83000000002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s="57" customFormat="1" ht="22.5" customHeight="1">
      <c r="A22" s="100" t="s">
        <v>39</v>
      </c>
      <c r="B22" s="73"/>
      <c r="C22" s="89" t="s">
        <v>43</v>
      </c>
      <c r="D22" s="73"/>
      <c r="E22" s="90"/>
      <c r="F22" s="90"/>
      <c r="G22" s="90"/>
      <c r="H22" s="90">
        <v>46093.123999999996</v>
      </c>
      <c r="I22" s="90">
        <v>9436803.753000004</v>
      </c>
      <c r="J22" s="90">
        <v>16673674.767</v>
      </c>
      <c r="K22" s="90">
        <v>1244902.5620000002</v>
      </c>
      <c r="L22" s="90">
        <v>2826772.2439999995</v>
      </c>
      <c r="M22" s="90"/>
      <c r="N22" s="90">
        <v>7114821.654</v>
      </c>
      <c r="O22" s="90"/>
      <c r="P22" s="90">
        <v>0</v>
      </c>
      <c r="Q22" s="90">
        <v>370342.827</v>
      </c>
      <c r="R22" s="90"/>
      <c r="S22" s="90"/>
      <c r="T22" s="90">
        <f>SUM(E22:S22)</f>
        <v>37713410.931</v>
      </c>
      <c r="U22" s="63"/>
      <c r="V22" s="64">
        <f t="shared" si="1"/>
        <v>37713410.931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s="57" customFormat="1" ht="22.5" customHeight="1">
      <c r="A23" s="100" t="s">
        <v>31</v>
      </c>
      <c r="B23" s="73"/>
      <c r="C23" s="89" t="s">
        <v>101</v>
      </c>
      <c r="D23" s="7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>
        <f>SUM(E23:S23)</f>
        <v>0</v>
      </c>
      <c r="U23" s="63"/>
      <c r="V23" s="64">
        <f t="shared" si="1"/>
        <v>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s="57" customFormat="1" ht="22.5" customHeight="1">
      <c r="A24" s="101"/>
      <c r="B24" s="102"/>
      <c r="C24" s="103"/>
      <c r="D24" s="7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>
        <f>SUM(E24:S24)</f>
        <v>0</v>
      </c>
      <c r="U24" s="63"/>
      <c r="V24" s="64">
        <f t="shared" si="1"/>
        <v>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5:33" ht="25.5" customHeight="1"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67"/>
      <c r="V25" s="67"/>
      <c r="W25" s="66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5:33" ht="18" customHeight="1" hidden="1"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>
        <f>+R3-R8</f>
        <v>0</v>
      </c>
      <c r="S26" s="68">
        <f>+S3-S8</f>
        <v>0</v>
      </c>
      <c r="T26" s="69">
        <f>+T3-T8</f>
        <v>-7911570.1690000035</v>
      </c>
      <c r="U26" s="69">
        <f>+U3-U8</f>
        <v>0</v>
      </c>
      <c r="V26" s="69" t="e">
        <f>+V3-V8</f>
        <v>#REF!</v>
      </c>
      <c r="W26" s="66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5:33" ht="18" customHeight="1"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67"/>
      <c r="V27" s="67"/>
      <c r="W27" s="66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5:33" ht="18" customHeight="1"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67"/>
      <c r="V28" s="67"/>
      <c r="W28" s="66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5:33" ht="18" customHeight="1"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67"/>
      <c r="V29" s="67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5:33" ht="18" customHeight="1"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67"/>
      <c r="V30" s="67"/>
      <c r="W30" s="66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5:33" ht="18" customHeight="1"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7"/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5:33" ht="18" customHeight="1"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7"/>
      <c r="V32" s="67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5:33" ht="18" customHeight="1">
      <c r="E33" s="66"/>
      <c r="F33" s="66"/>
      <c r="G33" s="66"/>
      <c r="H33" s="66"/>
      <c r="I33" s="66"/>
      <c r="J33" s="66"/>
      <c r="K33" s="70"/>
      <c r="L33" s="66"/>
      <c r="M33" s="66"/>
      <c r="N33" s="66"/>
      <c r="O33" s="66"/>
      <c r="P33" s="66"/>
      <c r="Q33" s="66"/>
      <c r="R33" s="66"/>
      <c r="S33" s="66"/>
      <c r="T33" s="67"/>
      <c r="U33" s="67"/>
      <c r="V33" s="67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5:33" ht="18" customHeight="1"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7"/>
      <c r="V34" s="67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5:33" ht="18" customHeight="1"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7"/>
      <c r="V35" s="67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5:33" ht="18" customHeight="1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7"/>
      <c r="V36" s="67"/>
      <c r="W36" s="66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5:33" ht="18" customHeight="1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7"/>
      <c r="V37" s="67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5:33" ht="18" customHeight="1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7"/>
      <c r="V38" s="67"/>
      <c r="W38" s="66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5:33" ht="18" customHeight="1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7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5:33" ht="18" customHeight="1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7"/>
      <c r="V40" s="67"/>
      <c r="W40" s="66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5:33" ht="18" customHeight="1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7"/>
      <c r="V41" s="67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5:33" ht="18" customHeight="1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7"/>
      <c r="V42" s="67"/>
      <c r="W42" s="66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5:33" ht="18" customHeight="1"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/>
      <c r="U43" s="67"/>
      <c r="V43" s="67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5:33" ht="18" customHeight="1"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6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5:33" ht="18" customHeight="1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7"/>
      <c r="V45" s="67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5:33" ht="18" customHeight="1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6"/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5:33" ht="18" customHeight="1"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67"/>
      <c r="V47" s="67"/>
      <c r="W47" s="66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5:33" ht="18" customHeight="1"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7"/>
      <c r="V48" s="67"/>
      <c r="W48" s="66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5:33" ht="18" customHeight="1"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  <c r="U49" s="67"/>
      <c r="V49" s="67"/>
      <c r="W49" s="66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5:33" ht="18" customHeight="1"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7"/>
      <c r="U50" s="67"/>
      <c r="V50" s="67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5:33" ht="18" customHeight="1"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67"/>
      <c r="V51" s="67"/>
      <c r="W51" s="66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5:33" ht="18" customHeight="1"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7"/>
      <c r="V52" s="67"/>
      <c r="W52" s="66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5:33" ht="18" customHeight="1"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67"/>
      <c r="V53" s="67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5:33" ht="18" customHeight="1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67"/>
      <c r="V54" s="67"/>
      <c r="W54" s="66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21:33" ht="18" customHeight="1">
      <c r="U55" s="67"/>
      <c r="V55" s="67"/>
      <c r="W55" s="66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21:33" ht="18" customHeight="1">
      <c r="U56" s="67"/>
      <c r="V56" s="67"/>
      <c r="W56" s="66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21:33" ht="18" customHeight="1">
      <c r="U57" s="67"/>
      <c r="V57" s="67"/>
      <c r="W57" s="66"/>
      <c r="X57" s="67"/>
      <c r="Y57" s="67"/>
      <c r="Z57" s="67"/>
      <c r="AA57" s="67"/>
      <c r="AB57" s="67"/>
      <c r="AC57" s="67"/>
      <c r="AD57" s="67"/>
      <c r="AE57" s="67"/>
      <c r="AF57" s="67"/>
      <c r="AG57" s="67"/>
    </row>
    <row r="58" spans="21:33" ht="18" customHeight="1">
      <c r="U58" s="67"/>
      <c r="V58" s="67"/>
      <c r="W58" s="66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21:33" ht="18" customHeight="1">
      <c r="U59" s="67"/>
      <c r="V59" s="67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21:33" ht="18" customHeight="1">
      <c r="U60" s="67"/>
      <c r="V60" s="67"/>
      <c r="W60" s="66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21:33" ht="18" customHeight="1">
      <c r="U61" s="67"/>
      <c r="V61" s="67"/>
      <c r="W61" s="66"/>
      <c r="X61" s="67"/>
      <c r="Y61" s="67"/>
      <c r="Z61" s="67"/>
      <c r="AA61" s="67"/>
      <c r="AB61" s="67"/>
      <c r="AC61" s="67"/>
      <c r="AD61" s="67"/>
      <c r="AE61" s="67"/>
      <c r="AF61" s="67"/>
      <c r="AG61" s="67"/>
    </row>
    <row r="62" spans="21:33" ht="18" customHeight="1">
      <c r="U62" s="67"/>
      <c r="V62" s="67"/>
      <c r="W62" s="66"/>
      <c r="X62" s="67"/>
      <c r="Y62" s="67"/>
      <c r="Z62" s="67"/>
      <c r="AA62" s="67"/>
      <c r="AB62" s="67"/>
      <c r="AC62" s="67"/>
      <c r="AD62" s="67"/>
      <c r="AE62" s="67"/>
      <c r="AF62" s="67"/>
      <c r="AG62" s="67"/>
    </row>
    <row r="63" spans="21:33" ht="18" customHeight="1">
      <c r="U63" s="67"/>
      <c r="V63" s="67"/>
      <c r="W63" s="66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21:33" ht="18" customHeight="1">
      <c r="U64" s="67"/>
      <c r="V64" s="67"/>
      <c r="W64" s="66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21:33" ht="18" customHeight="1">
      <c r="U65" s="67"/>
      <c r="V65" s="67"/>
      <c r="W65" s="66"/>
      <c r="X65" s="67"/>
      <c r="Y65" s="67"/>
      <c r="Z65" s="67"/>
      <c r="AA65" s="67"/>
      <c r="AB65" s="67"/>
      <c r="AC65" s="67"/>
      <c r="AD65" s="67"/>
      <c r="AE65" s="67"/>
      <c r="AF65" s="67"/>
      <c r="AG65" s="67"/>
    </row>
    <row r="66" spans="21:33" ht="18" customHeight="1">
      <c r="U66" s="67"/>
      <c r="V66" s="67"/>
      <c r="W66" s="66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  <row r="67" spans="21:33" ht="18" customHeight="1">
      <c r="U67" s="67"/>
      <c r="V67" s="67"/>
      <c r="W67" s="66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21:33" ht="18" customHeight="1">
      <c r="U68" s="67"/>
      <c r="V68" s="67"/>
      <c r="W68" s="66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21:33" ht="18" customHeight="1">
      <c r="U69" s="67"/>
      <c r="V69" s="67"/>
      <c r="W69" s="66"/>
      <c r="X69" s="67"/>
      <c r="Y69" s="67"/>
      <c r="Z69" s="67"/>
      <c r="AA69" s="67"/>
      <c r="AB69" s="67"/>
      <c r="AC69" s="67"/>
      <c r="AD69" s="67"/>
      <c r="AE69" s="67"/>
      <c r="AF69" s="67"/>
      <c r="AG69" s="67"/>
    </row>
    <row r="70" spans="21:33" ht="18" customHeight="1">
      <c r="U70" s="67"/>
      <c r="V70" s="67"/>
      <c r="W70" s="66"/>
      <c r="X70" s="67"/>
      <c r="Y70" s="67"/>
      <c r="Z70" s="67"/>
      <c r="AA70" s="67"/>
      <c r="AB70" s="67"/>
      <c r="AC70" s="67"/>
      <c r="AD70" s="67"/>
      <c r="AE70" s="67"/>
      <c r="AF70" s="67"/>
      <c r="AG70" s="67"/>
    </row>
    <row r="71" spans="21:33" ht="18" customHeight="1">
      <c r="U71" s="67"/>
      <c r="V71" s="67"/>
      <c r="W71" s="66"/>
      <c r="X71" s="67"/>
      <c r="Y71" s="67"/>
      <c r="Z71" s="67"/>
      <c r="AA71" s="67"/>
      <c r="AB71" s="67"/>
      <c r="AC71" s="67"/>
      <c r="AD71" s="67"/>
      <c r="AE71" s="67"/>
      <c r="AF71" s="67"/>
      <c r="AG71" s="67"/>
    </row>
    <row r="72" spans="21:33" ht="18" customHeight="1">
      <c r="U72" s="67"/>
      <c r="V72" s="67"/>
      <c r="W72" s="66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21:33" ht="18" customHeight="1">
      <c r="U73" s="67"/>
      <c r="V73" s="67"/>
      <c r="W73" s="66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21:33" ht="18" customHeight="1">
      <c r="U74" s="67"/>
      <c r="V74" s="67"/>
      <c r="W74" s="66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21:33" ht="18" customHeight="1">
      <c r="U75" s="67"/>
      <c r="V75" s="67"/>
      <c r="W75" s="66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21:33" ht="18" customHeight="1">
      <c r="U76" s="67"/>
      <c r="V76" s="67"/>
      <c r="W76" s="66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21:33" ht="18" customHeight="1">
      <c r="U77" s="67"/>
      <c r="V77" s="67"/>
      <c r="W77" s="66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21:33" ht="18" customHeight="1">
      <c r="U78" s="67"/>
      <c r="V78" s="67"/>
      <c r="W78" s="66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spans="21:33" ht="18" customHeight="1">
      <c r="U79" s="67"/>
      <c r="V79" s="67"/>
      <c r="W79" s="66"/>
      <c r="X79" s="67"/>
      <c r="Y79" s="67"/>
      <c r="Z79" s="67"/>
      <c r="AA79" s="67"/>
      <c r="AB79" s="67"/>
      <c r="AC79" s="67"/>
      <c r="AD79" s="67"/>
      <c r="AE79" s="67"/>
      <c r="AF79" s="67"/>
      <c r="AG79" s="67"/>
    </row>
    <row r="80" spans="21:33" ht="18" customHeight="1">
      <c r="U80" s="67"/>
      <c r="V80" s="67"/>
      <c r="W80" s="66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21:33" ht="18" customHeight="1">
      <c r="U81" s="67"/>
      <c r="V81" s="67"/>
      <c r="W81" s="66"/>
      <c r="X81" s="67"/>
      <c r="Y81" s="67"/>
      <c r="Z81" s="67"/>
      <c r="AA81" s="67"/>
      <c r="AB81" s="67"/>
      <c r="AC81" s="67"/>
      <c r="AD81" s="67"/>
      <c r="AE81" s="67"/>
      <c r="AF81" s="67"/>
      <c r="AG81" s="67"/>
    </row>
    <row r="82" spans="21:33" ht="18" customHeight="1">
      <c r="U82" s="67"/>
      <c r="V82" s="67"/>
      <c r="W82" s="66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21:33" ht="18" customHeight="1">
      <c r="U83" s="67"/>
      <c r="V83" s="67"/>
      <c r="W83" s="66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21:33" ht="18" customHeight="1">
      <c r="U84" s="67"/>
      <c r="V84" s="67"/>
      <c r="W84" s="66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21:33" ht="18" customHeight="1">
      <c r="U85" s="67"/>
      <c r="V85" s="67"/>
      <c r="W85" s="66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spans="21:33" ht="18" customHeight="1">
      <c r="U86" s="67"/>
      <c r="V86" s="67"/>
      <c r="W86" s="66"/>
      <c r="X86" s="67"/>
      <c r="Y86" s="67"/>
      <c r="Z86" s="67"/>
      <c r="AA86" s="67"/>
      <c r="AB86" s="67"/>
      <c r="AC86" s="67"/>
      <c r="AD86" s="67"/>
      <c r="AE86" s="67"/>
      <c r="AF86" s="67"/>
      <c r="AG86" s="67"/>
    </row>
  </sheetData>
  <sheetProtection/>
  <printOptions/>
  <pageMargins left="0.9443307086614173" right="0.15748031496062992" top="0.67375" bottom="0.35433070866141736" header="0.31496062992125984" footer="0.31496062992125984"/>
  <pageSetup fitToHeight="0" horizontalDpi="600" verticalDpi="600" orientation="landscape" paperSize="9" scale="42" r:id="rId2"/>
  <headerFooter>
    <oddHeader>&amp;L&amp;G&amp;C
&amp;"Verdana,Negrita"PRESUPUESTO EJECUTADO MOP 2021 AL MES DE MAYO (FONDOS FET)      
 (Miles de $ 2021)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30" sqref="AB3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19.375" style="15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20.6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110" t="s">
        <v>102</v>
      </c>
      <c r="L3" s="110"/>
      <c r="M3" s="110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3180354491</v>
      </c>
      <c r="G9" s="46">
        <f t="shared" si="0"/>
        <v>1334722360</v>
      </c>
      <c r="H9" s="46">
        <f t="shared" si="0"/>
        <v>3206956628</v>
      </c>
      <c r="I9" s="46">
        <f t="shared" si="0"/>
        <v>7518902642</v>
      </c>
      <c r="J9" s="46">
        <f t="shared" si="0"/>
        <v>43028521260</v>
      </c>
      <c r="K9" s="46">
        <f t="shared" si="0"/>
        <v>382148233715</v>
      </c>
      <c r="L9" s="46">
        <f t="shared" si="0"/>
        <v>30710652878</v>
      </c>
      <c r="M9" s="46">
        <f t="shared" si="0"/>
        <v>39722671898</v>
      </c>
      <c r="N9" s="46">
        <f t="shared" si="0"/>
        <v>-20429928880</v>
      </c>
      <c r="O9" s="46">
        <f t="shared" si="0"/>
        <v>50691885484</v>
      </c>
      <c r="P9" s="46">
        <f t="shared" si="0"/>
        <v>7954066524</v>
      </c>
      <c r="Q9" s="46">
        <f>SUM(Q11,Q12,Q13,Q14,Q19,Q20,Q21,Q22,Q23,Q24,Q10)</f>
        <v>345239807870</v>
      </c>
      <c r="R9" s="46">
        <f t="shared" si="0"/>
        <v>5772500786</v>
      </c>
      <c r="S9" s="46">
        <f t="shared" si="0"/>
        <v>1072691000</v>
      </c>
      <c r="T9" s="46">
        <f t="shared" si="0"/>
        <v>4999746000</v>
      </c>
      <c r="U9" s="46">
        <f>SUM(U11,U12,U13,U14,U19,U20,U21,U22,U24,U10,U23)</f>
        <v>906151784656</v>
      </c>
      <c r="V9" s="47"/>
      <c r="W9" s="47">
        <f>SUM(W11,W10,W12,W13,W14,W19,W20,W21,W22,W24,W23)</f>
        <v>900079347656</v>
      </c>
      <c r="X9" s="48"/>
      <c r="Y9" s="48">
        <f>+U9-T9-S9</f>
        <v>900079347656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102871000</v>
      </c>
      <c r="T10" s="11"/>
      <c r="U10" s="11">
        <f>SUM(F10:T10)</f>
        <v>102871000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667300</v>
      </c>
      <c r="G11" s="11">
        <v>321065</v>
      </c>
      <c r="H11" s="11">
        <v>3612990</v>
      </c>
      <c r="I11" s="11">
        <v>9670422</v>
      </c>
      <c r="J11" s="11">
        <v>5464057</v>
      </c>
      <c r="K11" s="11">
        <v>55789413</v>
      </c>
      <c r="L11" s="11">
        <v>3156891</v>
      </c>
      <c r="M11" s="11">
        <v>2520215</v>
      </c>
      <c r="N11" s="11">
        <v>1013635</v>
      </c>
      <c r="O11" s="11">
        <v>583410</v>
      </c>
      <c r="P11" s="11">
        <v>7231136</v>
      </c>
      <c r="Q11" s="11"/>
      <c r="R11" s="11">
        <v>1878260</v>
      </c>
      <c r="S11" s="11">
        <v>1120000</v>
      </c>
      <c r="T11" s="11"/>
      <c r="U11" s="11">
        <f>SUM(F11:T11)</f>
        <v>93028794</v>
      </c>
      <c r="V11" s="25"/>
      <c r="W11" s="5">
        <f>+U11-T11-S11</f>
        <v>91908794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3393387091</v>
      </c>
      <c r="L12" s="11">
        <v>0</v>
      </c>
      <c r="M12" s="11"/>
      <c r="N12" s="11"/>
      <c r="O12" s="11"/>
      <c r="P12" s="11"/>
      <c r="Q12" s="11">
        <v>16652998338</v>
      </c>
      <c r="R12" s="11"/>
      <c r="S12" s="11">
        <v>129703000</v>
      </c>
      <c r="T12" s="11"/>
      <c r="U12" s="11">
        <f>SUM(F12:T12)</f>
        <v>20445732030</v>
      </c>
      <c r="V12" s="25"/>
      <c r="W12" s="5">
        <f>+U12-T12-S12</f>
        <v>20316029030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187570983</v>
      </c>
      <c r="G13" s="11">
        <v>173472844</v>
      </c>
      <c r="H13" s="11">
        <v>141443592</v>
      </c>
      <c r="I13" s="11">
        <v>200988530</v>
      </c>
      <c r="J13" s="11">
        <v>297681784</v>
      </c>
      <c r="K13" s="11">
        <v>2760012071</v>
      </c>
      <c r="L13" s="11">
        <v>243266880</v>
      </c>
      <c r="M13" s="11">
        <v>205657920</v>
      </c>
      <c r="N13" s="11">
        <v>82556982</v>
      </c>
      <c r="O13" s="11">
        <v>111446064</v>
      </c>
      <c r="P13" s="11">
        <v>323381600</v>
      </c>
      <c r="Q13" s="11">
        <v>21809977751</v>
      </c>
      <c r="R13" s="11">
        <v>281114481</v>
      </c>
      <c r="S13" s="11">
        <v>9187000</v>
      </c>
      <c r="T13" s="11">
        <v>85998000</v>
      </c>
      <c r="U13" s="11">
        <f>SUM(F13:T13)</f>
        <v>26913756482</v>
      </c>
      <c r="V13" s="25"/>
      <c r="W13" s="5">
        <f aca="true" t="shared" si="1" ref="W13:W49">+U13-T13-S13</f>
        <v>26818571482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2690358000</v>
      </c>
      <c r="G14" s="11">
        <f t="shared" si="2"/>
        <v>1212121000</v>
      </c>
      <c r="H14" s="11">
        <f t="shared" si="2"/>
        <v>3380000000</v>
      </c>
      <c r="I14" s="11">
        <f t="shared" si="2"/>
        <v>4460000000</v>
      </c>
      <c r="J14" s="11">
        <f t="shared" si="2"/>
        <v>40750000000</v>
      </c>
      <c r="K14" s="11">
        <f>SUM(K15,K18)</f>
        <v>315022317000</v>
      </c>
      <c r="L14" s="11">
        <f t="shared" si="2"/>
        <v>32027603000</v>
      </c>
      <c r="M14" s="11">
        <f t="shared" si="2"/>
        <v>35250000000</v>
      </c>
      <c r="N14" s="11">
        <f t="shared" si="2"/>
        <v>590762000</v>
      </c>
      <c r="O14" s="11">
        <f>SUM(O15,O18)</f>
        <v>58338332000</v>
      </c>
      <c r="P14" s="11">
        <f>SUM(P15,P18)</f>
        <v>6906187632</v>
      </c>
      <c r="Q14" s="11">
        <f>SUM(Q15,Q18)</f>
        <v>173869484000</v>
      </c>
      <c r="R14" s="11">
        <f t="shared" si="2"/>
        <v>7984950000</v>
      </c>
      <c r="S14" s="11">
        <f>SUM(S15,S18)</f>
        <v>617484000</v>
      </c>
      <c r="T14" s="11">
        <f>SUM(T15,T18)</f>
        <v>4913748000</v>
      </c>
      <c r="U14" s="11">
        <f>SUM(U15,U18)</f>
        <v>688013346632</v>
      </c>
      <c r="V14" s="25"/>
      <c r="W14" s="5">
        <f>+U14-T14-S14</f>
        <v>682482114632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2690358000</v>
      </c>
      <c r="G15" s="11">
        <f t="shared" si="3"/>
        <v>1212121000</v>
      </c>
      <c r="H15" s="11">
        <f t="shared" si="3"/>
        <v>3380000000</v>
      </c>
      <c r="I15" s="11">
        <f t="shared" si="3"/>
        <v>4460000000</v>
      </c>
      <c r="J15" s="11">
        <f t="shared" si="3"/>
        <v>40750000000</v>
      </c>
      <c r="K15" s="11">
        <f>SUM(K16:K17)</f>
        <v>315022317000</v>
      </c>
      <c r="L15" s="11">
        <f t="shared" si="3"/>
        <v>32027603000</v>
      </c>
      <c r="M15" s="11">
        <f t="shared" si="3"/>
        <v>35250000000</v>
      </c>
      <c r="N15" s="11">
        <f t="shared" si="3"/>
        <v>590762000</v>
      </c>
      <c r="O15" s="11">
        <f t="shared" si="3"/>
        <v>58338332000</v>
      </c>
      <c r="P15" s="11">
        <f t="shared" si="3"/>
        <v>6584313000</v>
      </c>
      <c r="Q15" s="11">
        <f>SUM(Q16:Q17)</f>
        <v>173869484000</v>
      </c>
      <c r="R15" s="11">
        <f t="shared" si="3"/>
        <v>7984950000</v>
      </c>
      <c r="S15" s="11">
        <f>SUM(S16:S17)</f>
        <v>617484000</v>
      </c>
      <c r="T15" s="11">
        <f>SUM(T16:T17)</f>
        <v>4913748000</v>
      </c>
      <c r="U15" s="11">
        <f>SUM(U16:U17)</f>
        <v>687691472000</v>
      </c>
      <c r="V15" s="25"/>
      <c r="W15" s="5">
        <f t="shared" si="1"/>
        <v>682160240000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2590874000</v>
      </c>
      <c r="G16" s="11">
        <v>1162121000</v>
      </c>
      <c r="H16" s="11">
        <v>3230000000</v>
      </c>
      <c r="I16" s="11">
        <v>4160000000</v>
      </c>
      <c r="J16" s="11">
        <v>6250000000</v>
      </c>
      <c r="K16" s="11">
        <v>41783110000</v>
      </c>
      <c r="L16" s="11">
        <v>3027603000</v>
      </c>
      <c r="M16" s="11">
        <v>2250000000</v>
      </c>
      <c r="N16" s="11">
        <v>305603000</v>
      </c>
      <c r="O16" s="11">
        <v>2568332000</v>
      </c>
      <c r="P16" s="11">
        <v>5974269000</v>
      </c>
      <c r="Q16" s="11">
        <v>4505478000</v>
      </c>
      <c r="R16" s="11">
        <v>5320000000</v>
      </c>
      <c r="S16" s="11">
        <v>542000000</v>
      </c>
      <c r="T16" s="11">
        <v>3059217000</v>
      </c>
      <c r="U16" s="11">
        <f aca="true" t="shared" si="4" ref="U16:U24">SUM(F16:T16)</f>
        <v>86728607000</v>
      </c>
      <c r="V16" s="25"/>
      <c r="W16" s="5">
        <f t="shared" si="1"/>
        <v>83127390000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273239207000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169364006000</v>
      </c>
      <c r="R17" s="11">
        <v>2664950000</v>
      </c>
      <c r="S17" s="11">
        <v>75484000</v>
      </c>
      <c r="T17" s="11">
        <v>1854531000</v>
      </c>
      <c r="U17" s="11">
        <f t="shared" si="4"/>
        <v>600962865000</v>
      </c>
      <c r="V17" s="25"/>
      <c r="W17" s="5">
        <f t="shared" si="1"/>
        <v>599032850000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2588332307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4429910424</v>
      </c>
      <c r="V21" s="25"/>
      <c r="W21" s="5">
        <f t="shared" si="1"/>
        <v>4371470424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0</v>
      </c>
      <c r="O22" s="11"/>
      <c r="P22" s="11"/>
      <c r="Q22" s="11">
        <v>134470916616</v>
      </c>
      <c r="R22" s="11"/>
      <c r="S22" s="11"/>
      <c r="T22" s="11"/>
      <c r="U22" s="11">
        <f t="shared" si="4"/>
        <v>135990916616</v>
      </c>
      <c r="V22" s="25"/>
      <c r="W22" s="5">
        <f t="shared" si="1"/>
        <v>135990916616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2903524064</v>
      </c>
      <c r="G25" s="46">
        <f aca="true" t="shared" si="5" ref="G25:U25">SUM(G26,G27,G28,G29,G30,G31,G32,G41,G42,G46,G47,G48,G49)</f>
        <v>1291048853</v>
      </c>
      <c r="H25" s="46">
        <f t="shared" si="5"/>
        <v>3387207919</v>
      </c>
      <c r="I25" s="46">
        <f t="shared" si="5"/>
        <v>7417615146</v>
      </c>
      <c r="J25" s="46">
        <f t="shared" si="5"/>
        <v>68015002873</v>
      </c>
      <c r="K25" s="46">
        <f t="shared" si="5"/>
        <v>484305513914</v>
      </c>
      <c r="L25" s="46">
        <f t="shared" si="5"/>
        <v>34963955583</v>
      </c>
      <c r="M25" s="46">
        <f t="shared" si="5"/>
        <v>46845610572</v>
      </c>
      <c r="N25" s="46">
        <f t="shared" si="5"/>
        <v>2120971137</v>
      </c>
      <c r="O25" s="46">
        <f t="shared" si="5"/>
        <v>69691027284</v>
      </c>
      <c r="P25" s="46">
        <f t="shared" si="5"/>
        <v>8706983859</v>
      </c>
      <c r="Q25" s="46">
        <f t="shared" si="5"/>
        <v>310817638920</v>
      </c>
      <c r="R25" s="46">
        <f t="shared" si="5"/>
        <v>8965135325</v>
      </c>
      <c r="S25" s="46">
        <f t="shared" si="5"/>
        <v>742205000</v>
      </c>
      <c r="T25" s="46">
        <f t="shared" si="5"/>
        <v>4996224000</v>
      </c>
      <c r="U25" s="46">
        <f t="shared" si="5"/>
        <v>1055169664449</v>
      </c>
      <c r="V25" s="48"/>
      <c r="W25" s="47">
        <f>SUM(W26,W27,W28,W29,W30,W31,W32,W41,W42,W46,W47,W48,W49)</f>
        <v>1049431235449</v>
      </c>
      <c r="X25" s="48"/>
      <c r="Y25" s="48">
        <f>+U25-T25-S25</f>
        <v>1049431235449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2434064257</v>
      </c>
      <c r="G26" s="11">
        <v>1126003411</v>
      </c>
      <c r="H26" s="11">
        <v>3055785181</v>
      </c>
      <c r="I26" s="11">
        <v>4125205727</v>
      </c>
      <c r="J26" s="11">
        <v>6064915681</v>
      </c>
      <c r="K26" s="11">
        <v>41348118413</v>
      </c>
      <c r="L26" s="11">
        <v>2984455696</v>
      </c>
      <c r="M26" s="11">
        <v>2229941208</v>
      </c>
      <c r="N26" s="11">
        <v>1748163573</v>
      </c>
      <c r="O26" s="11">
        <v>1893254376</v>
      </c>
      <c r="P26" s="11">
        <v>6272885442</v>
      </c>
      <c r="Q26" s="11">
        <v>4602092258</v>
      </c>
      <c r="R26" s="11">
        <v>5561766449</v>
      </c>
      <c r="S26" s="11">
        <v>641946000</v>
      </c>
      <c r="T26" s="11">
        <v>3024646000</v>
      </c>
      <c r="U26" s="11">
        <f aca="true" t="shared" si="6" ref="U26:U31">SUM(F26:T26)</f>
        <v>87113243672</v>
      </c>
      <c r="V26" s="25"/>
      <c r="W26" s="5">
        <f t="shared" si="1"/>
        <v>83446651672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51362559</v>
      </c>
      <c r="G27" s="11">
        <v>49496565</v>
      </c>
      <c r="H27" s="11">
        <v>101807999</v>
      </c>
      <c r="I27" s="11">
        <v>163821045</v>
      </c>
      <c r="J27" s="11">
        <v>368883619</v>
      </c>
      <c r="K27" s="11">
        <v>2406996524</v>
      </c>
      <c r="L27" s="11">
        <v>155017803</v>
      </c>
      <c r="M27" s="11">
        <v>79467115</v>
      </c>
      <c r="N27" s="11">
        <v>64043179</v>
      </c>
      <c r="O27" s="11">
        <v>226120047</v>
      </c>
      <c r="P27" s="11">
        <v>1299713291</v>
      </c>
      <c r="Q27" s="11">
        <v>328239080</v>
      </c>
      <c r="R27" s="11">
        <v>277558931</v>
      </c>
      <c r="S27" s="11">
        <v>43982000</v>
      </c>
      <c r="T27" s="11">
        <v>901481000</v>
      </c>
      <c r="U27" s="11">
        <f t="shared" si="6"/>
        <v>6517990757</v>
      </c>
      <c r="V27" s="25"/>
      <c r="W27" s="5">
        <f t="shared" si="1"/>
        <v>5572527757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81320999</v>
      </c>
      <c r="H28" s="11">
        <v>68281674</v>
      </c>
      <c r="I28" s="11">
        <v>202519782</v>
      </c>
      <c r="J28" s="11">
        <v>34885510</v>
      </c>
      <c r="K28" s="11">
        <v>1313508513</v>
      </c>
      <c r="L28" s="11">
        <v>76930830</v>
      </c>
      <c r="M28" s="11">
        <v>33569642</v>
      </c>
      <c r="N28" s="11">
        <v>140018061</v>
      </c>
      <c r="O28" s="11"/>
      <c r="P28" s="11">
        <v>143761514</v>
      </c>
      <c r="Q28" s="11">
        <v>27138859</v>
      </c>
      <c r="R28" s="11">
        <v>186528090</v>
      </c>
      <c r="S28" s="11"/>
      <c r="T28" s="11"/>
      <c r="U28" s="11">
        <f t="shared" si="6"/>
        <v>2514707232</v>
      </c>
      <c r="V28" s="25"/>
      <c r="W28" s="5">
        <f t="shared" si="1"/>
        <v>2514707232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212570950</v>
      </c>
      <c r="R29" s="11">
        <v>138465000</v>
      </c>
      <c r="S29" s="11"/>
      <c r="T29" s="11"/>
      <c r="U29" s="11">
        <f t="shared" si="6"/>
        <v>430000872</v>
      </c>
      <c r="V29" s="25"/>
      <c r="W29" s="5">
        <f t="shared" si="1"/>
        <v>430000872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69398554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368386746</v>
      </c>
      <c r="V31" s="25"/>
      <c r="W31" s="5">
        <f t="shared" si="1"/>
        <v>368386746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0</v>
      </c>
      <c r="G32" s="11">
        <f t="shared" si="7"/>
        <v>0</v>
      </c>
      <c r="H32" s="11">
        <f t="shared" si="7"/>
        <v>84664630</v>
      </c>
      <c r="I32" s="11">
        <f t="shared" si="7"/>
        <v>0</v>
      </c>
      <c r="J32" s="11">
        <f t="shared" si="7"/>
        <v>689931</v>
      </c>
      <c r="K32" s="11">
        <f t="shared" si="7"/>
        <v>1481097435</v>
      </c>
      <c r="L32" s="11">
        <f t="shared" si="7"/>
        <v>40064</v>
      </c>
      <c r="M32" s="11">
        <f>SUM(M33:M40)</f>
        <v>374850</v>
      </c>
      <c r="N32" s="11">
        <f t="shared" si="7"/>
        <v>1376055</v>
      </c>
      <c r="O32" s="11">
        <f>SUM(O33:O39)</f>
        <v>8832524</v>
      </c>
      <c r="P32" s="11">
        <f t="shared" si="7"/>
        <v>127172673</v>
      </c>
      <c r="Q32" s="11">
        <f>SUM(Q33:Q39)</f>
        <v>1417982</v>
      </c>
      <c r="R32" s="11">
        <f t="shared" si="7"/>
        <v>5882180</v>
      </c>
      <c r="S32" s="11">
        <f>SUM(S33:S39)</f>
        <v>11050000</v>
      </c>
      <c r="T32" s="11">
        <f>SUM(T33:T39)</f>
        <v>18004000</v>
      </c>
      <c r="U32" s="11">
        <f>SUM(U33:U40)</f>
        <v>1740602324</v>
      </c>
      <c r="V32" s="6"/>
      <c r="W32" s="5">
        <f t="shared" si="1"/>
        <v>1711548324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859013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9025626</v>
      </c>
      <c r="V36" s="25"/>
      <c r="W36" s="5">
        <f t="shared" si="1"/>
        <v>9025626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3051220</v>
      </c>
      <c r="I37" s="11"/>
      <c r="J37" s="11"/>
      <c r="K37" s="11">
        <v>1372559738</v>
      </c>
      <c r="L37" s="11"/>
      <c r="M37" s="11">
        <v>374850</v>
      </c>
      <c r="N37" s="11"/>
      <c r="O37" s="11"/>
      <c r="P37" s="11">
        <v>0</v>
      </c>
      <c r="Q37" s="11"/>
      <c r="R37" s="11"/>
      <c r="S37" s="11">
        <v>2885000</v>
      </c>
      <c r="T37" s="11"/>
      <c r="U37" s="11">
        <f t="shared" si="8"/>
        <v>1378870808</v>
      </c>
      <c r="V37" s="25"/>
      <c r="W37" s="5">
        <f t="shared" si="1"/>
        <v>1375985808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120954</v>
      </c>
      <c r="R38" s="11">
        <v>5819183</v>
      </c>
      <c r="S38" s="11">
        <v>5111000</v>
      </c>
      <c r="T38" s="11">
        <v>18004000</v>
      </c>
      <c r="U38" s="11">
        <f t="shared" si="8"/>
        <v>103452452</v>
      </c>
      <c r="V38" s="25"/>
      <c r="W38" s="5">
        <f t="shared" si="1"/>
        <v>80337452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81613410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123020623</v>
      </c>
      <c r="Q39" s="11">
        <v>1297028</v>
      </c>
      <c r="R39" s="11">
        <v>62997</v>
      </c>
      <c r="S39" s="11">
        <v>3054000</v>
      </c>
      <c r="T39" s="11"/>
      <c r="U39" s="11">
        <f t="shared" si="8"/>
        <v>212696638</v>
      </c>
      <c r="V39" s="25"/>
      <c r="W39" s="5">
        <f t="shared" si="1"/>
        <v>209642638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1160606942</v>
      </c>
      <c r="J42" s="13">
        <f t="shared" si="9"/>
        <v>38359267245</v>
      </c>
      <c r="K42" s="13">
        <f t="shared" si="9"/>
        <v>358590675483</v>
      </c>
      <c r="L42" s="13">
        <f t="shared" si="9"/>
        <v>26317103560</v>
      </c>
      <c r="M42" s="13">
        <f t="shared" si="9"/>
        <v>33912012132</v>
      </c>
      <c r="N42" s="13">
        <f t="shared" si="9"/>
        <v>62799019</v>
      </c>
      <c r="O42" s="13">
        <f t="shared" si="9"/>
        <v>47287711298</v>
      </c>
      <c r="P42" s="13">
        <f t="shared" si="9"/>
        <v>0</v>
      </c>
      <c r="Q42" s="13">
        <f>SUM(Q43:Q45)</f>
        <v>124473745460</v>
      </c>
      <c r="R42" s="13">
        <f t="shared" si="9"/>
        <v>857166368</v>
      </c>
      <c r="S42" s="13">
        <f t="shared" si="9"/>
        <v>0</v>
      </c>
      <c r="T42" s="13">
        <f t="shared" si="9"/>
        <v>0</v>
      </c>
      <c r="U42" s="51">
        <f t="shared" si="9"/>
        <v>631021087507</v>
      </c>
      <c r="V42" s="2"/>
      <c r="W42" s="5">
        <f t="shared" si="1"/>
        <v>631021087507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245189189</v>
      </c>
      <c r="J43" s="11">
        <v>86473144</v>
      </c>
      <c r="K43" s="11">
        <v>674676204</v>
      </c>
      <c r="L43" s="11">
        <v>109596787</v>
      </c>
      <c r="M43" s="11">
        <v>335394144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aca="true" t="shared" si="10" ref="U43:U49">SUM(F43:T43)</f>
        <v>1532156487</v>
      </c>
      <c r="V43" s="25"/>
      <c r="W43" s="5">
        <f t="shared" si="1"/>
        <v>1532156487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915417753</v>
      </c>
      <c r="J44" s="11">
        <v>38272794101</v>
      </c>
      <c r="K44" s="11">
        <v>357915999279</v>
      </c>
      <c r="L44" s="11">
        <v>26207506773</v>
      </c>
      <c r="M44" s="11">
        <v>33576617988</v>
      </c>
      <c r="N44" s="11"/>
      <c r="O44" s="11">
        <v>47287711298</v>
      </c>
      <c r="P44" s="11"/>
      <c r="Q44" s="11">
        <v>124473745460</v>
      </c>
      <c r="R44" s="11">
        <v>839138368</v>
      </c>
      <c r="S44" s="11"/>
      <c r="T44" s="11"/>
      <c r="U44" s="11">
        <f t="shared" si="10"/>
        <v>629488931020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157581229675</v>
      </c>
      <c r="R47" s="11"/>
      <c r="S47" s="11"/>
      <c r="T47" s="11"/>
      <c r="U47" s="11">
        <f t="shared" si="10"/>
        <v>157581229675</v>
      </c>
      <c r="V47" s="25"/>
      <c r="W47" s="5">
        <f t="shared" si="1"/>
        <v>157581229675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167882415664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330486000</v>
      </c>
      <c r="T51" s="10">
        <f>+T9-T25</f>
        <v>3522000</v>
      </c>
      <c r="U51" s="4">
        <f>+U9-U25</f>
        <v>-149017879793</v>
      </c>
      <c r="V51" s="4">
        <f>+V9-V25</f>
        <v>0</v>
      </c>
      <c r="W51" s="4">
        <f>+W9-W25</f>
        <v>-149351887793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2021-06-16T20:28:33Z</cp:lastPrinted>
  <dcterms:created xsi:type="dcterms:W3CDTF">1998-06-30T14:14:38Z</dcterms:created>
  <dcterms:modified xsi:type="dcterms:W3CDTF">2023-05-25T02:15:20Z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71.0000000000000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/InformaciondePresupuestoMOP/balancefinancieromop/Documents/2021/Balance_mayo_2021_COVID.xls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