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42" activeTab="1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FET'!$A$1:$T$24</definedName>
    <definedName name="_xlnm.Print_Area" localSheetId="0">'VIGENTE FET'!$A$1:$T$23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FET'!$A:$C</definedName>
    <definedName name="_xlnm.Print_Titles" localSheetId="0">'VIGENTE FET'!$A:$C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<sst xmlns="http://schemas.openxmlformats.org/spreadsheetml/2006/main" count="253" uniqueCount="118">
  <si>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</si>
  <si>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</si>
  <si>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</si>
  <si>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</si>
  <si>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</si>
  <si>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</si>
  <si>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</si>
  <si>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</si>
  <si>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</si>
  <si>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</si>
  <si>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</si>
  <si>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</si>
  <si>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</si>
  <si>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</si>
  <si>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</si>
  <si>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</si>
  <si>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</si>
  <si>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</si>
  <si>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</si>
  <si>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</si>
  <si>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</si>
  <si>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</si>
  <si>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</si>
  <si>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</si>
  <si>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</si>
  <si>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</si>
  <si>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</si>
  <si>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</si>
  <si>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</si>
  <si>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</si>
  <si>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</si>
  <si>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</si>
  <si>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</si>
  <si>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</si>
  <si>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</si>
  <si>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</si>
  <si>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</si>
  <si>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</si>
  <si>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</si>
  <si>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</si>
  <si>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</si>
  <si>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</si>
  <si>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</si>
  <si>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</si>
  <si>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</si>
  <si>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</si>
  <si>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</si>
  <si>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</si>
  <si>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</si>
  <si>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</si>
  <si>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</si>
  <si>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</si>
  <si>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</si>
  <si>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</si>
  <si>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</si>
  <si>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</si>
  <si>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</si>
  <si>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</si>
  <si>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</si>
  <si>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</si>
  <si>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</si>
  <si>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</si>
  <si>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</si>
  <si>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</si>
  <si>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</si>
  <si>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</si>
  <si>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</si>
  <si>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</si>
  <si>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</si>
  <si>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</si>
  <si>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</si>
  <si>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</si>
  <si>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</si>
  <si>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</si>
  <si>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</si>
  <si>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</si>
  <si>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</si>
  <si>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</si>
  <si>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</si>
  <si>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</si>
  <si>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</si>
  <si>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</si>
  <si>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</si>
  <si>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</si>
  <si>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</si>
  <si>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</si>
  <si>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</si>
  <si>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</si>
  <si>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</si>
  <si>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</si>
  <si>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</si>
  <si>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</si>
  <si>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</si>
  <si>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</si>
  <si>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</si>
  <si>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</si>
  <si>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</si>
  <si>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</si>
  <si>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</si>
  <si>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</si>
  <si>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</si>
  <si>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</si>
  <si>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</si>
  <si>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</si>
  <si>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</si>
  <si>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</si>
  <si>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</si>
  <si>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</si>
  <si>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</si>
  <si>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</si>
  <si>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</si>
  <si>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</si>
  <si>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</si>
  <si>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</si>
  <si>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</si>
  <si>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</si>
  <si>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</si>
  <si>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 JUNIO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</si>
</sst>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dd/mm_)"/>
  </numFmts>
  <fonts count="48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1">
    <xf numFmtId="172" fontId="0" fillId="0" borderId="0" xfId="0" applyAlignment="1">
      <alignment/>
    </xf>
    <xf numFmtId="172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72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72" fontId="4" fillId="0" borderId="0" xfId="0" applyFont="1" applyAlignment="1">
      <alignment/>
    </xf>
    <xf numFmtId="172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72" fontId="4" fillId="0" borderId="13" xfId="0" applyFont="1" applyFill="1" applyBorder="1" applyAlignment="1">
      <alignment horizontal="center"/>
    </xf>
    <xf numFmtId="172" fontId="4" fillId="0" borderId="0" xfId="0" applyFont="1" applyFill="1" applyAlignment="1">
      <alignment/>
    </xf>
    <xf numFmtId="172" fontId="4" fillId="0" borderId="0" xfId="0" applyFont="1" applyFill="1" applyAlignment="1" applyProtection="1">
      <alignment horizontal="left"/>
      <protection/>
    </xf>
    <xf numFmtId="172" fontId="4" fillId="0" borderId="0" xfId="0" applyFont="1" applyFill="1" applyBorder="1" applyAlignment="1">
      <alignment/>
    </xf>
    <xf numFmtId="172" fontId="3" fillId="0" borderId="13" xfId="0" applyFont="1" applyFill="1" applyBorder="1" applyAlignment="1">
      <alignment horizontal="center"/>
    </xf>
    <xf numFmtId="172" fontId="47" fillId="0" borderId="0" xfId="0" applyFont="1" applyFill="1" applyAlignment="1">
      <alignment/>
    </xf>
    <xf numFmtId="173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172" fontId="5" fillId="0" borderId="0" xfId="0" applyFont="1" applyFill="1" applyAlignment="1">
      <alignment vertical="center"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72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72" fontId="4" fillId="0" borderId="10" xfId="0" applyFont="1" applyFill="1" applyBorder="1" applyAlignment="1" applyProtection="1">
      <alignment horizontal="left"/>
      <protection/>
    </xf>
    <xf numFmtId="37" fontId="4" fillId="0" borderId="16" xfId="0" applyNumberFormat="1" applyFont="1" applyFill="1" applyBorder="1" applyAlignment="1" applyProtection="1" quotePrefix="1">
      <alignment horizontal="center"/>
      <protection/>
    </xf>
    <xf numFmtId="172" fontId="4" fillId="0" borderId="17" xfId="0" applyFont="1" applyFill="1" applyBorder="1" applyAlignment="1">
      <alignment/>
    </xf>
    <xf numFmtId="37" fontId="4" fillId="0" borderId="18" xfId="0" applyNumberFormat="1" applyFont="1" applyFill="1" applyBorder="1" applyAlignment="1" applyProtection="1">
      <alignment horizontal="left"/>
      <protection/>
    </xf>
    <xf numFmtId="172" fontId="2" fillId="0" borderId="0" xfId="0" applyFont="1" applyFill="1" applyAlignment="1" applyProtection="1">
      <alignment horizontal="left"/>
      <protection/>
    </xf>
    <xf numFmtId="172" fontId="4" fillId="0" borderId="0" xfId="0" applyFont="1" applyFill="1" applyAlignment="1">
      <alignment/>
    </xf>
    <xf numFmtId="172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72" fontId="4" fillId="0" borderId="19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0" xfId="0" applyNumberFormat="1" applyFont="1" applyFill="1" applyBorder="1" applyAlignment="1" applyProtection="1" quotePrefix="1">
      <alignment horizontal="right"/>
      <protection/>
    </xf>
    <xf numFmtId="37" fontId="4" fillId="0" borderId="21" xfId="0" applyNumberFormat="1" applyFont="1" applyFill="1" applyBorder="1" applyAlignment="1" applyProtection="1">
      <alignment horizontal="left"/>
      <protection/>
    </xf>
    <xf numFmtId="172" fontId="47" fillId="0" borderId="0" xfId="0" applyFont="1" applyFill="1" applyAlignment="1">
      <alignment/>
    </xf>
    <xf numFmtId="172" fontId="3" fillId="0" borderId="10" xfId="0" applyFont="1" applyFill="1" applyBorder="1" applyAlignment="1">
      <alignment vertical="center"/>
    </xf>
    <xf numFmtId="37" fontId="3" fillId="0" borderId="22" xfId="0" applyNumberFormat="1" applyFont="1" applyFill="1" applyBorder="1" applyAlignment="1" applyProtection="1">
      <alignment horizontal="left" vertical="center"/>
      <protection/>
    </xf>
    <xf numFmtId="172" fontId="3" fillId="0" borderId="23" xfId="0" applyFont="1" applyFill="1" applyBorder="1" applyAlignment="1">
      <alignment vertical="center"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172" fontId="3" fillId="0" borderId="0" xfId="0" applyFont="1" applyFill="1" applyBorder="1" applyAlignment="1">
      <alignment vertical="center"/>
    </xf>
    <xf numFmtId="3" fontId="3" fillId="0" borderId="14" xfId="0" applyNumberFormat="1" applyFont="1" applyFill="1" applyBorder="1" applyAlignment="1" applyProtection="1">
      <alignment vertical="center"/>
      <protection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72" fontId="4" fillId="0" borderId="0" xfId="0" applyFont="1" applyFill="1" applyAlignment="1">
      <alignment vertical="center"/>
    </xf>
    <xf numFmtId="172" fontId="3" fillId="0" borderId="22" xfId="0" applyFont="1" applyFill="1" applyBorder="1" applyAlignment="1">
      <alignment vertical="center"/>
    </xf>
    <xf numFmtId="3" fontId="6" fillId="0" borderId="14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Alignment="1" applyProtection="1">
      <alignment/>
      <protection/>
    </xf>
    <xf numFmtId="37" fontId="5" fillId="0" borderId="2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41" fontId="4" fillId="0" borderId="0" xfId="48" applyFont="1" applyFill="1" applyAlignment="1">
      <alignment/>
    </xf>
    <xf numFmtId="37" fontId="5" fillId="34" borderId="0" xfId="0" applyNumberFormat="1" applyFont="1" applyFill="1" applyAlignment="1" applyProtection="1">
      <alignment/>
      <protection/>
    </xf>
    <xf numFmtId="172" fontId="7" fillId="0" borderId="0" xfId="0" applyFont="1" applyFill="1" applyAlignment="1">
      <alignment/>
    </xf>
    <xf numFmtId="172" fontId="7" fillId="0" borderId="0" xfId="0" applyFont="1" applyAlignment="1">
      <alignment/>
    </xf>
    <xf numFmtId="172" fontId="8" fillId="0" borderId="0" xfId="0" applyFont="1" applyFill="1" applyAlignment="1" applyProtection="1">
      <alignment horizontal="left"/>
      <protection/>
    </xf>
    <xf numFmtId="172" fontId="7" fillId="0" borderId="0" xfId="0" applyFont="1" applyFill="1" applyAlignment="1" applyProtection="1">
      <alignment horizontal="left"/>
      <protection/>
    </xf>
    <xf numFmtId="172" fontId="7" fillId="0" borderId="0" xfId="0" applyFont="1" applyFill="1" applyBorder="1" applyAlignment="1">
      <alignment/>
    </xf>
    <xf numFmtId="172" fontId="7" fillId="0" borderId="13" xfId="0" applyFont="1" applyFill="1" applyBorder="1" applyAlignment="1">
      <alignment horizontal="center"/>
    </xf>
    <xf numFmtId="172" fontId="7" fillId="0" borderId="13" xfId="0" applyFont="1" applyFill="1" applyBorder="1" applyAlignment="1">
      <alignment horizontal="center" wrapText="1"/>
    </xf>
    <xf numFmtId="172" fontId="9" fillId="0" borderId="13" xfId="0" applyFont="1" applyFill="1" applyBorder="1" applyAlignment="1">
      <alignment horizontal="center"/>
    </xf>
    <xf numFmtId="173" fontId="8" fillId="0" borderId="0" xfId="0" applyNumberFormat="1" applyFont="1" applyFill="1" applyAlignment="1" applyProtection="1">
      <alignment/>
      <protection/>
    </xf>
    <xf numFmtId="37" fontId="7" fillId="0" borderId="11" xfId="0" applyNumberFormat="1" applyFont="1" applyFill="1" applyBorder="1" applyAlignment="1" applyProtection="1" quotePrefix="1">
      <alignment horizontal="center"/>
      <protection/>
    </xf>
    <xf numFmtId="37" fontId="9" fillId="0" borderId="11" xfId="0" applyNumberFormat="1" applyFont="1" applyFill="1" applyBorder="1" applyAlignment="1" applyProtection="1">
      <alignment horizontal="center"/>
      <protection/>
    </xf>
    <xf numFmtId="37" fontId="10" fillId="0" borderId="22" xfId="0" applyNumberFormat="1" applyFont="1" applyFill="1" applyBorder="1" applyAlignment="1" applyProtection="1">
      <alignment horizontal="left" vertical="center"/>
      <protection/>
    </xf>
    <xf numFmtId="172" fontId="10" fillId="0" borderId="23" xfId="0" applyFont="1" applyFill="1" applyBorder="1" applyAlignment="1">
      <alignment vertical="center"/>
    </xf>
    <xf numFmtId="37" fontId="10" fillId="0" borderId="24" xfId="0" applyNumberFormat="1" applyFont="1" applyFill="1" applyBorder="1" applyAlignment="1" applyProtection="1">
      <alignment horizontal="center" vertical="center"/>
      <protection/>
    </xf>
    <xf numFmtId="172" fontId="10" fillId="0" borderId="0" xfId="0" applyFont="1" applyFill="1" applyBorder="1" applyAlignment="1">
      <alignment vertical="center"/>
    </xf>
    <xf numFmtId="3" fontId="10" fillId="0" borderId="14" xfId="0" applyNumberFormat="1" applyFont="1" applyFill="1" applyBorder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37" fontId="11" fillId="0" borderId="24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172" fontId="11" fillId="0" borderId="0" xfId="0" applyFont="1" applyFill="1" applyAlignment="1">
      <alignment vertical="center"/>
    </xf>
    <xf numFmtId="37" fontId="7" fillId="0" borderId="15" xfId="0" applyNumberFormat="1" applyFont="1" applyFill="1" applyBorder="1" applyAlignment="1" applyProtection="1" quotePrefix="1">
      <alignment horizontal="center"/>
      <protection/>
    </xf>
    <xf numFmtId="37" fontId="7" fillId="0" borderId="10" xfId="0" applyNumberFormat="1" applyFont="1" applyFill="1" applyBorder="1" applyAlignment="1" applyProtection="1">
      <alignment horizontal="left"/>
      <protection/>
    </xf>
    <xf numFmtId="3" fontId="11" fillId="0" borderId="12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Alignment="1" applyProtection="1">
      <alignment/>
      <protection/>
    </xf>
    <xf numFmtId="172" fontId="10" fillId="0" borderId="22" xfId="0" applyFont="1" applyFill="1" applyBorder="1" applyAlignment="1">
      <alignment vertical="center"/>
    </xf>
    <xf numFmtId="37" fontId="11" fillId="0" borderId="14" xfId="0" applyNumberFormat="1" applyFont="1" applyFill="1" applyBorder="1" applyAlignment="1" applyProtection="1">
      <alignment vertical="center"/>
      <protection/>
    </xf>
    <xf numFmtId="172" fontId="7" fillId="0" borderId="10" xfId="0" applyFont="1" applyFill="1" applyBorder="1" applyAlignment="1" applyProtection="1">
      <alignment horizontal="left"/>
      <protection/>
    </xf>
    <xf numFmtId="37" fontId="7" fillId="0" borderId="0" xfId="0" applyNumberFormat="1" applyFont="1" applyFill="1" applyAlignment="1" applyProtection="1">
      <alignment/>
      <protection/>
    </xf>
    <xf numFmtId="37" fontId="7" fillId="0" borderId="20" xfId="0" applyNumberFormat="1" applyFont="1" applyFill="1" applyBorder="1" applyAlignment="1" applyProtection="1" quotePrefix="1">
      <alignment horizontal="right"/>
      <protection/>
    </xf>
    <xf numFmtId="172" fontId="7" fillId="0" borderId="19" xfId="0" applyFont="1" applyFill="1" applyBorder="1" applyAlignment="1">
      <alignment/>
    </xf>
    <xf numFmtId="37" fontId="7" fillId="0" borderId="21" xfId="0" applyNumberFormat="1" applyFont="1" applyFill="1" applyBorder="1" applyAlignment="1" applyProtection="1">
      <alignment horizontal="left"/>
      <protection/>
    </xf>
    <xf numFmtId="3" fontId="11" fillId="0" borderId="13" xfId="0" applyNumberFormat="1" applyFont="1" applyFill="1" applyBorder="1" applyAlignment="1" applyProtection="1">
      <alignment/>
      <protection/>
    </xf>
    <xf numFmtId="37" fontId="7" fillId="0" borderId="15" xfId="0" applyNumberFormat="1" applyFont="1" applyFill="1" applyBorder="1" applyAlignment="1" applyProtection="1" quotePrefix="1">
      <alignment horizontal="right"/>
      <protection/>
    </xf>
    <xf numFmtId="37" fontId="7" fillId="0" borderId="16" xfId="0" applyNumberFormat="1" applyFont="1" applyFill="1" applyBorder="1" applyAlignment="1" applyProtection="1" quotePrefix="1">
      <alignment horizontal="center"/>
      <protection/>
    </xf>
    <xf numFmtId="172" fontId="7" fillId="0" borderId="17" xfId="0" applyFont="1" applyFill="1" applyBorder="1" applyAlignment="1">
      <alignment/>
    </xf>
    <xf numFmtId="37" fontId="7" fillId="0" borderId="18" xfId="0" applyNumberFormat="1" applyFont="1" applyFill="1" applyBorder="1" applyAlignment="1" applyProtection="1">
      <alignment horizontal="left"/>
      <protection/>
    </xf>
    <xf numFmtId="3" fontId="11" fillId="0" borderId="11" xfId="0" applyNumberFormat="1" applyFont="1" applyFill="1" applyBorder="1" applyAlignment="1" applyProtection="1">
      <alignment/>
      <protection/>
    </xf>
    <xf numFmtId="3" fontId="11" fillId="0" borderId="11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172" fontId="8" fillId="0" borderId="0" xfId="0" applyFont="1" applyFill="1" applyAlignment="1">
      <alignment/>
    </xf>
    <xf numFmtId="172" fontId="8" fillId="0" borderId="0" xfId="0" applyFont="1" applyFill="1" applyBorder="1" applyAlignment="1">
      <alignment/>
    </xf>
    <xf numFmtId="172" fontId="8" fillId="0" borderId="13" xfId="0" applyFont="1" applyFill="1" applyBorder="1" applyAlignment="1">
      <alignment horizontal="center"/>
    </xf>
    <xf numFmtId="172" fontId="8" fillId="0" borderId="13" xfId="0" applyFont="1" applyFill="1" applyBorder="1" applyAlignment="1">
      <alignment horizontal="center" wrapText="1"/>
    </xf>
    <xf numFmtId="172" fontId="13" fillId="0" borderId="13" xfId="0" applyFont="1" applyFill="1" applyBorder="1" applyAlignment="1">
      <alignment horizontal="center"/>
    </xf>
    <xf numFmtId="37" fontId="8" fillId="0" borderId="11" xfId="0" applyNumberFormat="1" applyFont="1" applyFill="1" applyBorder="1" applyAlignment="1" applyProtection="1" quotePrefix="1">
      <alignment horizontal="center"/>
      <protection/>
    </xf>
    <xf numFmtId="37" fontId="13" fillId="0" borderId="11" xfId="0" applyNumberFormat="1" applyFont="1" applyFill="1" applyBorder="1" applyAlignment="1" applyProtection="1">
      <alignment horizontal="center"/>
      <protection/>
    </xf>
    <xf numFmtId="37" fontId="13" fillId="0" borderId="22" xfId="0" applyNumberFormat="1" applyFont="1" applyFill="1" applyBorder="1" applyAlignment="1" applyProtection="1">
      <alignment horizontal="left" vertical="center"/>
      <protection/>
    </xf>
    <xf numFmtId="172" fontId="13" fillId="0" borderId="23" xfId="0" applyFont="1" applyFill="1" applyBorder="1" applyAlignment="1">
      <alignment vertical="center"/>
    </xf>
    <xf numFmtId="37" fontId="13" fillId="0" borderId="24" xfId="0" applyNumberFormat="1" applyFont="1" applyFill="1" applyBorder="1" applyAlignment="1" applyProtection="1">
      <alignment horizontal="center" vertical="center"/>
      <protection/>
    </xf>
    <xf numFmtId="172" fontId="13" fillId="0" borderId="0" xfId="0" applyFont="1" applyFill="1" applyBorder="1" applyAlignment="1">
      <alignment vertical="center"/>
    </xf>
    <xf numFmtId="3" fontId="13" fillId="0" borderId="14" xfId="0" applyNumberFormat="1" applyFont="1" applyFill="1" applyBorder="1" applyAlignment="1" applyProtection="1">
      <alignment vertical="center"/>
      <protection/>
    </xf>
    <xf numFmtId="37" fontId="8" fillId="0" borderId="15" xfId="0" applyNumberFormat="1" applyFont="1" applyFill="1" applyBorder="1" applyAlignment="1" applyProtection="1" quotePrefix="1">
      <alignment horizontal="center"/>
      <protection/>
    </xf>
    <xf numFmtId="37" fontId="8" fillId="0" borderId="10" xfId="0" applyNumberFormat="1" applyFont="1" applyFill="1" applyBorder="1" applyAlignment="1" applyProtection="1">
      <alignment horizontal="left"/>
      <protection/>
    </xf>
    <xf numFmtId="3" fontId="8" fillId="0" borderId="12" xfId="0" applyNumberFormat="1" applyFont="1" applyFill="1" applyBorder="1" applyAlignment="1" applyProtection="1">
      <alignment/>
      <protection/>
    </xf>
    <xf numFmtId="172" fontId="13" fillId="0" borderId="22" xfId="0" applyFont="1" applyFill="1" applyBorder="1" applyAlignment="1">
      <alignment vertical="center"/>
    </xf>
    <xf numFmtId="172" fontId="8" fillId="0" borderId="10" xfId="0" applyFont="1" applyFill="1" applyBorder="1" applyAlignment="1" applyProtection="1">
      <alignment horizontal="left"/>
      <protection/>
    </xf>
    <xf numFmtId="37" fontId="8" fillId="0" borderId="20" xfId="0" applyNumberFormat="1" applyFont="1" applyFill="1" applyBorder="1" applyAlignment="1" applyProtection="1" quotePrefix="1">
      <alignment horizontal="right"/>
      <protection/>
    </xf>
    <xf numFmtId="172" fontId="8" fillId="0" borderId="19" xfId="0" applyFont="1" applyFill="1" applyBorder="1" applyAlignment="1">
      <alignment/>
    </xf>
    <xf numFmtId="37" fontId="8" fillId="0" borderId="21" xfId="0" applyNumberFormat="1" applyFont="1" applyFill="1" applyBorder="1" applyAlignment="1" applyProtection="1">
      <alignment horizontal="left"/>
      <protection/>
    </xf>
    <xf numFmtId="3" fontId="8" fillId="0" borderId="13" xfId="0" applyNumberFormat="1" applyFont="1" applyFill="1" applyBorder="1" applyAlignment="1" applyProtection="1">
      <alignment/>
      <protection/>
    </xf>
    <xf numFmtId="37" fontId="8" fillId="0" borderId="15" xfId="0" applyNumberFormat="1" applyFont="1" applyFill="1" applyBorder="1" applyAlignment="1" applyProtection="1" quotePrefix="1">
      <alignment horizontal="right"/>
      <protection/>
    </xf>
    <xf numFmtId="37" fontId="8" fillId="0" borderId="16" xfId="0" applyNumberFormat="1" applyFont="1" applyFill="1" applyBorder="1" applyAlignment="1" applyProtection="1" quotePrefix="1">
      <alignment horizontal="center"/>
      <protection/>
    </xf>
    <xf numFmtId="172" fontId="8" fillId="0" borderId="17" xfId="0" applyFont="1" applyFill="1" applyBorder="1" applyAlignment="1">
      <alignment/>
    </xf>
    <xf numFmtId="37" fontId="8" fillId="0" borderId="18" xfId="0" applyNumberFormat="1" applyFont="1" applyFill="1" applyBorder="1" applyAlignment="1" applyProtection="1">
      <alignment horizontal="left"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/>
    </xf>
    <xf numFmtId="172" fontId="47" fillId="35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5"/>
  <sheetViews>
    <sheetView view="pageLayout" zoomScale="90" zoomScaleNormal="70" zoomScalePageLayoutView="90" workbookViewId="0" topLeftCell="J53">
      <selection activeCell="A1" sqref="A1:F6"/>
    </sheetView>
  </sheetViews>
  <sheetFormatPr defaultColWidth="9.625" defaultRowHeight="18" customHeight="1"/>
  <cols>
    <col min="1" max="1" width="7.25390625" style="60" customWidth="1"/>
    <col min="2" max="2" width="0.875" style="60" customWidth="1"/>
    <col min="3" max="3" width="37.25390625" style="60" customWidth="1"/>
    <col min="4" max="4" width="2.50390625" style="60" customWidth="1"/>
    <col min="5" max="5" width="13.625" style="60" customWidth="1"/>
    <col min="6" max="6" width="15.375" style="60" customWidth="1"/>
    <col min="7" max="7" width="15.50390625" style="60" customWidth="1"/>
    <col min="8" max="8" width="16.625" style="60" customWidth="1"/>
    <col min="9" max="9" width="20.625" style="60" customWidth="1"/>
    <col min="10" max="10" width="21.375" style="60" customWidth="1"/>
    <col min="11" max="11" width="22.00390625" style="60" customWidth="1"/>
    <col min="12" max="12" width="20.625" style="60" customWidth="1"/>
    <col min="13" max="13" width="18.50390625" style="60" customWidth="1"/>
    <col min="14" max="14" width="20.875" style="60" customWidth="1"/>
    <col min="15" max="15" width="21.875" style="60" customWidth="1"/>
    <col min="16" max="16" width="20.125" style="60" customWidth="1"/>
    <col min="17" max="17" width="21.625" style="60" customWidth="1"/>
    <col min="18" max="18" width="10.625" style="60" customWidth="1"/>
    <col min="19" max="19" width="10.375" style="60" customWidth="1"/>
    <col min="20" max="20" width="22.25390625" style="61" customWidth="1"/>
    <col min="21" max="21" width="2.50390625" style="61" customWidth="1"/>
    <col min="22" max="22" width="18.375" style="61" hidden="1" customWidth="1"/>
    <col min="23" max="23" width="19.125" style="60" hidden="1" customWidth="1"/>
    <col min="24" max="24" width="17.125" style="61" customWidth="1"/>
    <col min="25" max="25" width="9.625" style="61" customWidth="1"/>
    <col min="26" max="26" width="16.75390625" style="61" customWidth="1"/>
    <col min="27" max="30" width="9.625" style="61" customWidth="1"/>
    <col min="31" max="31" width="10.875" style="61" bestFit="1" customWidth="1"/>
    <col min="32" max="16384" width="9.625" style="61" customWidth="1"/>
  </cols>
  <sheetData>
    <row r="1" spans="1:22" s="60" customFormat="1" ht="18" customHeight="1">
      <c r="A1" s="63"/>
      <c r="D1" s="64"/>
      <c r="E1" s="65" t="s">
        <v>53</v>
      </c>
      <c r="F1" s="65" t="s">
        <v>54</v>
      </c>
      <c r="G1" s="65" t="s">
        <v>55</v>
      </c>
      <c r="H1" s="65" t="s">
        <v>65</v>
      </c>
      <c r="I1" s="65" t="s">
        <v>66</v>
      </c>
      <c r="J1" s="65" t="s">
        <v>56</v>
      </c>
      <c r="K1" s="65" t="s">
        <v>57</v>
      </c>
      <c r="L1" s="65" t="s">
        <v>58</v>
      </c>
      <c r="M1" s="65" t="s">
        <v>60</v>
      </c>
      <c r="N1" s="65" t="s">
        <v>80</v>
      </c>
      <c r="O1" s="65" t="s">
        <v>61</v>
      </c>
      <c r="P1" s="66" t="s">
        <v>103</v>
      </c>
      <c r="Q1" s="65" t="s">
        <v>62</v>
      </c>
      <c r="R1" s="65" t="s">
        <v>63</v>
      </c>
      <c r="S1" s="65" t="s">
        <v>49</v>
      </c>
      <c r="T1" s="67" t="s">
        <v>50</v>
      </c>
      <c r="V1" s="60" t="s">
        <v>69</v>
      </c>
    </row>
    <row r="2" spans="1:22" s="60" customFormat="1" ht="18" customHeight="1">
      <c r="A2" s="68"/>
      <c r="D2" s="64"/>
      <c r="E2" s="69" t="s">
        <v>104</v>
      </c>
      <c r="F2" s="69" t="s">
        <v>105</v>
      </c>
      <c r="G2" s="69" t="s">
        <v>106</v>
      </c>
      <c r="H2" s="69" t="s">
        <v>107</v>
      </c>
      <c r="I2" s="69" t="s">
        <v>108</v>
      </c>
      <c r="J2" s="69" t="s">
        <v>109</v>
      </c>
      <c r="K2" s="69" t="s">
        <v>110</v>
      </c>
      <c r="L2" s="69" t="s">
        <v>111</v>
      </c>
      <c r="M2" s="69" t="s">
        <v>112</v>
      </c>
      <c r="N2" s="69" t="s">
        <v>113</v>
      </c>
      <c r="O2" s="69" t="s">
        <v>114</v>
      </c>
      <c r="P2" s="69" t="s">
        <v>115</v>
      </c>
      <c r="Q2" s="69" t="s">
        <v>116</v>
      </c>
      <c r="R2" s="69" t="s">
        <v>93</v>
      </c>
      <c r="S2" s="69" t="s">
        <v>94</v>
      </c>
      <c r="T2" s="70" t="s">
        <v>64</v>
      </c>
      <c r="V2" s="60" t="s">
        <v>70</v>
      </c>
    </row>
    <row r="3" spans="1:33" s="79" customFormat="1" ht="24.75" customHeight="1">
      <c r="A3" s="71" t="s">
        <v>0</v>
      </c>
      <c r="B3" s="72"/>
      <c r="C3" s="73" t="s">
        <v>1</v>
      </c>
      <c r="D3" s="74"/>
      <c r="E3" s="75">
        <f>+SUM(E5:E6)</f>
        <v>30961</v>
      </c>
      <c r="F3" s="75">
        <f aca="true" t="shared" si="0" ref="F3:S3">+SUM(F5:F6)</f>
        <v>211809</v>
      </c>
      <c r="G3" s="75">
        <f t="shared" si="0"/>
        <v>227682</v>
      </c>
      <c r="H3" s="75">
        <f t="shared" si="0"/>
        <v>5976062</v>
      </c>
      <c r="I3" s="75">
        <f t="shared" si="0"/>
        <v>101552847</v>
      </c>
      <c r="J3" s="75">
        <f t="shared" si="0"/>
        <v>482883827</v>
      </c>
      <c r="K3" s="75">
        <f t="shared" si="0"/>
        <v>10492318</v>
      </c>
      <c r="L3" s="75">
        <f t="shared" si="0"/>
        <v>46815131</v>
      </c>
      <c r="M3" s="75">
        <f t="shared" si="0"/>
        <v>186033</v>
      </c>
      <c r="N3" s="75">
        <f t="shared" si="0"/>
        <v>84714065</v>
      </c>
      <c r="O3" s="75">
        <f t="shared" si="0"/>
        <v>869642</v>
      </c>
      <c r="P3" s="75">
        <f t="shared" si="0"/>
        <v>25519337</v>
      </c>
      <c r="Q3" s="75">
        <f t="shared" si="0"/>
        <v>10120399</v>
      </c>
      <c r="R3" s="75">
        <f t="shared" si="0"/>
        <v>0</v>
      </c>
      <c r="S3" s="75">
        <f t="shared" si="0"/>
        <v>0</v>
      </c>
      <c r="T3" s="75">
        <f>SUM(T5,T6)</f>
        <v>769600113</v>
      </c>
      <c r="U3" s="76"/>
      <c r="V3" s="77" t="e">
        <f>SUM(#REF!,#REF!,#REF!,#REF!,#REF!,#REF!,#REF!,V4,V5,V6,#REF!)</f>
        <v>#REF!</v>
      </c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33" s="64" customFormat="1" ht="22.5" customHeight="1">
      <c r="A4" s="80"/>
      <c r="C4" s="8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>
        <f>SUM(E4:S4)</f>
        <v>0</v>
      </c>
      <c r="U4" s="83"/>
      <c r="V4" s="84">
        <f aca="true" t="shared" si="1" ref="V4:V23">+T4-S4-R4</f>
        <v>0</v>
      </c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</row>
    <row r="5" spans="1:33" s="64" customFormat="1" ht="22.5" customHeight="1">
      <c r="A5" s="80" t="s">
        <v>73</v>
      </c>
      <c r="C5" s="81" t="s">
        <v>51</v>
      </c>
      <c r="E5" s="82">
        <v>30961</v>
      </c>
      <c r="F5" s="82">
        <v>211809</v>
      </c>
      <c r="G5" s="82">
        <v>227682</v>
      </c>
      <c r="H5" s="82">
        <v>5976062</v>
      </c>
      <c r="I5" s="82">
        <v>101552847</v>
      </c>
      <c r="J5" s="82">
        <v>482883827</v>
      </c>
      <c r="K5" s="82">
        <v>10492318</v>
      </c>
      <c r="L5" s="82">
        <v>46815131</v>
      </c>
      <c r="M5" s="82">
        <v>186033</v>
      </c>
      <c r="N5" s="82">
        <v>84714065</v>
      </c>
      <c r="O5" s="82">
        <v>869642</v>
      </c>
      <c r="P5" s="82">
        <v>25519337</v>
      </c>
      <c r="Q5" s="82">
        <v>10120399</v>
      </c>
      <c r="R5" s="82"/>
      <c r="S5" s="82"/>
      <c r="T5" s="82">
        <f>SUM(E5:S5)</f>
        <v>769600113</v>
      </c>
      <c r="U5" s="83"/>
      <c r="V5" s="84">
        <f t="shared" si="1"/>
        <v>769600113</v>
      </c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</row>
    <row r="6" spans="1:33" s="64" customFormat="1" ht="22.5" customHeight="1">
      <c r="A6" s="80"/>
      <c r="C6" s="81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>
        <f>SUM(E6:S6)</f>
        <v>0</v>
      </c>
      <c r="U6" s="83"/>
      <c r="V6" s="84">
        <f t="shared" si="1"/>
        <v>0</v>
      </c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</row>
    <row r="7" spans="1:33" s="79" customFormat="1" ht="24.75" customHeight="1">
      <c r="A7" s="85"/>
      <c r="B7" s="72"/>
      <c r="C7" s="73" t="s">
        <v>6</v>
      </c>
      <c r="D7" s="74"/>
      <c r="E7" s="75">
        <f aca="true" t="shared" si="2" ref="E7:T7">SUM(E8,E9,E10,E19,E23)</f>
        <v>30961</v>
      </c>
      <c r="F7" s="75">
        <f t="shared" si="2"/>
        <v>211809</v>
      </c>
      <c r="G7" s="75">
        <f t="shared" si="2"/>
        <v>227682</v>
      </c>
      <c r="H7" s="75">
        <f t="shared" si="2"/>
        <v>5976062</v>
      </c>
      <c r="I7" s="75">
        <f t="shared" si="2"/>
        <v>101552847</v>
      </c>
      <c r="J7" s="75">
        <f t="shared" si="2"/>
        <v>482883827</v>
      </c>
      <c r="K7" s="75">
        <f t="shared" si="2"/>
        <v>10492318</v>
      </c>
      <c r="L7" s="75">
        <f t="shared" si="2"/>
        <v>46815131</v>
      </c>
      <c r="M7" s="75">
        <f t="shared" si="2"/>
        <v>186033</v>
      </c>
      <c r="N7" s="75">
        <f t="shared" si="2"/>
        <v>84714065</v>
      </c>
      <c r="O7" s="75">
        <f t="shared" si="2"/>
        <v>869642</v>
      </c>
      <c r="P7" s="75">
        <f t="shared" si="2"/>
        <v>25519337</v>
      </c>
      <c r="Q7" s="75">
        <f t="shared" si="2"/>
        <v>10120399</v>
      </c>
      <c r="R7" s="75">
        <f t="shared" si="2"/>
        <v>0</v>
      </c>
      <c r="S7" s="75">
        <f t="shared" si="2"/>
        <v>0</v>
      </c>
      <c r="T7" s="75">
        <f t="shared" si="2"/>
        <v>769600113</v>
      </c>
      <c r="U7" s="78"/>
      <c r="V7" s="86" t="e">
        <f>SUM(V8,V9,#REF!,#REF!,#REF!,#REF!,V10,V19:V19,#REF!,#REF!,#REF!,V23)</f>
        <v>#REF!</v>
      </c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</row>
    <row r="8" spans="1:33" s="64" customFormat="1" ht="22.5" customHeight="1">
      <c r="A8" s="80" t="s">
        <v>7</v>
      </c>
      <c r="C8" s="81" t="s">
        <v>8</v>
      </c>
      <c r="E8" s="82">
        <v>25834</v>
      </c>
      <c r="F8" s="82">
        <v>181740</v>
      </c>
      <c r="G8" s="82">
        <v>192488</v>
      </c>
      <c r="H8" s="82">
        <v>182580</v>
      </c>
      <c r="I8" s="82">
        <v>1188070</v>
      </c>
      <c r="J8" s="82">
        <v>5608592</v>
      </c>
      <c r="K8" s="82">
        <v>463997</v>
      </c>
      <c r="L8" s="82">
        <v>463997</v>
      </c>
      <c r="M8" s="82">
        <v>157915</v>
      </c>
      <c r="N8" s="82"/>
      <c r="O8" s="82">
        <v>63742</v>
      </c>
      <c r="P8" s="82"/>
      <c r="Q8" s="82">
        <v>269525</v>
      </c>
      <c r="R8" s="82"/>
      <c r="S8" s="82"/>
      <c r="T8" s="82">
        <f>SUM(E8:S8)</f>
        <v>8798480</v>
      </c>
      <c r="U8" s="83"/>
      <c r="V8" s="84">
        <f t="shared" si="1"/>
        <v>8798480</v>
      </c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</row>
    <row r="9" spans="1:33" s="64" customFormat="1" ht="22.5" customHeight="1">
      <c r="A9" s="80" t="s">
        <v>9</v>
      </c>
      <c r="C9" s="81" t="s">
        <v>10</v>
      </c>
      <c r="E9" s="82">
        <v>3963</v>
      </c>
      <c r="F9" s="82">
        <v>27741</v>
      </c>
      <c r="G9" s="82">
        <v>31705</v>
      </c>
      <c r="H9" s="82"/>
      <c r="I9" s="82">
        <v>108325</v>
      </c>
      <c r="J9" s="82">
        <v>599761</v>
      </c>
      <c r="K9" s="82">
        <v>58126</v>
      </c>
      <c r="L9" s="82">
        <v>52842</v>
      </c>
      <c r="M9" s="82">
        <v>21137</v>
      </c>
      <c r="N9" s="82"/>
      <c r="O9" s="82">
        <v>10568</v>
      </c>
      <c r="P9" s="82"/>
      <c r="Q9" s="82">
        <v>26421</v>
      </c>
      <c r="R9" s="82"/>
      <c r="S9" s="82"/>
      <c r="T9" s="82">
        <f>SUM(E9:S9)</f>
        <v>940589</v>
      </c>
      <c r="U9" s="83"/>
      <c r="V9" s="84">
        <f t="shared" si="1"/>
        <v>940589</v>
      </c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</row>
    <row r="10" spans="1:33" s="60" customFormat="1" ht="22.5" customHeight="1">
      <c r="A10" s="80" t="s">
        <v>76</v>
      </c>
      <c r="B10" s="64"/>
      <c r="C10" s="87" t="s">
        <v>68</v>
      </c>
      <c r="D10" s="64"/>
      <c r="E10" s="82">
        <f aca="true" t="shared" si="3" ref="E10:Q10">SUM(E11:E17)</f>
        <v>1164</v>
      </c>
      <c r="F10" s="82">
        <f t="shared" si="3"/>
        <v>2328</v>
      </c>
      <c r="G10" s="82">
        <f t="shared" si="3"/>
        <v>3489</v>
      </c>
      <c r="H10" s="82">
        <f t="shared" si="3"/>
        <v>17920</v>
      </c>
      <c r="I10" s="82">
        <f t="shared" si="3"/>
        <v>1050426</v>
      </c>
      <c r="J10" s="82">
        <f t="shared" si="3"/>
        <v>7962674</v>
      </c>
      <c r="K10" s="82">
        <f t="shared" si="3"/>
        <v>18618</v>
      </c>
      <c r="L10" s="82">
        <f>SUM(L11:L18)</f>
        <v>18618</v>
      </c>
      <c r="M10" s="82">
        <f t="shared" si="3"/>
        <v>6981</v>
      </c>
      <c r="N10" s="82">
        <f>SUM(N11:N17)</f>
        <v>0</v>
      </c>
      <c r="O10" s="82">
        <f t="shared" si="3"/>
        <v>795332</v>
      </c>
      <c r="P10" s="82">
        <f>SUM(P11:P17)</f>
        <v>0</v>
      </c>
      <c r="Q10" s="82">
        <f t="shared" si="3"/>
        <v>10472</v>
      </c>
      <c r="R10" s="82">
        <f>SUM(R11:R17)</f>
        <v>0</v>
      </c>
      <c r="S10" s="82">
        <f>SUM(S11:S17)</f>
        <v>0</v>
      </c>
      <c r="T10" s="82">
        <f>SUM(T11:T18)</f>
        <v>9888022</v>
      </c>
      <c r="U10" s="88"/>
      <c r="V10" s="84">
        <f t="shared" si="1"/>
        <v>9888022</v>
      </c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1:33" s="64" customFormat="1" ht="22.5" customHeight="1">
      <c r="A11" s="89" t="s">
        <v>20</v>
      </c>
      <c r="B11" s="90"/>
      <c r="C11" s="91" t="s">
        <v>38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>
        <f aca="true" t="shared" si="4" ref="T11:T18">SUM(E11:S11)</f>
        <v>0</v>
      </c>
      <c r="U11" s="83"/>
      <c r="V11" s="84">
        <f t="shared" si="1"/>
        <v>0</v>
      </c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</row>
    <row r="12" spans="1:33" s="64" customFormat="1" ht="22.5" customHeight="1">
      <c r="A12" s="93" t="s">
        <v>39</v>
      </c>
      <c r="C12" s="81" t="s">
        <v>98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>
        <f t="shared" si="4"/>
        <v>0</v>
      </c>
      <c r="U12" s="83"/>
      <c r="V12" s="84">
        <f t="shared" si="1"/>
        <v>0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</row>
    <row r="13" spans="1:33" s="64" customFormat="1" ht="22.5" customHeight="1">
      <c r="A13" s="93" t="s">
        <v>31</v>
      </c>
      <c r="C13" s="81" t="s">
        <v>33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>
        <f t="shared" si="4"/>
        <v>0</v>
      </c>
      <c r="U13" s="83"/>
      <c r="V13" s="84">
        <f t="shared" si="1"/>
        <v>0</v>
      </c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1:33" s="64" customFormat="1" ht="22.5" customHeight="1">
      <c r="A14" s="93" t="s">
        <v>32</v>
      </c>
      <c r="C14" s="81" t="s">
        <v>34</v>
      </c>
      <c r="E14" s="82">
        <v>448</v>
      </c>
      <c r="F14" s="82">
        <v>896</v>
      </c>
      <c r="G14" s="82">
        <v>2332</v>
      </c>
      <c r="H14" s="82"/>
      <c r="I14" s="82">
        <v>10748</v>
      </c>
      <c r="J14" s="82">
        <v>50160</v>
      </c>
      <c r="K14" s="82">
        <v>7166</v>
      </c>
      <c r="L14" s="82">
        <v>7166</v>
      </c>
      <c r="M14" s="82">
        <v>2686</v>
      </c>
      <c r="N14" s="82"/>
      <c r="O14" s="82">
        <v>1344</v>
      </c>
      <c r="P14" s="82"/>
      <c r="Q14" s="82">
        <v>4030</v>
      </c>
      <c r="R14" s="82"/>
      <c r="S14" s="82"/>
      <c r="T14" s="82">
        <f t="shared" si="4"/>
        <v>86976</v>
      </c>
      <c r="U14" s="83"/>
      <c r="V14" s="84">
        <f t="shared" si="1"/>
        <v>86976</v>
      </c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1:33" s="64" customFormat="1" ht="22.5" customHeight="1">
      <c r="A15" s="93" t="s">
        <v>37</v>
      </c>
      <c r="C15" s="81" t="s">
        <v>47</v>
      </c>
      <c r="E15" s="82"/>
      <c r="F15" s="82"/>
      <c r="G15" s="82"/>
      <c r="H15" s="82"/>
      <c r="I15" s="82">
        <v>1022500</v>
      </c>
      <c r="J15" s="82">
        <v>7832350</v>
      </c>
      <c r="K15" s="82"/>
      <c r="L15" s="82"/>
      <c r="M15" s="82"/>
      <c r="N15" s="82"/>
      <c r="O15" s="82"/>
      <c r="P15" s="82"/>
      <c r="Q15" s="82"/>
      <c r="R15" s="82"/>
      <c r="S15" s="82"/>
      <c r="T15" s="82">
        <f t="shared" si="4"/>
        <v>8854850</v>
      </c>
      <c r="U15" s="83"/>
      <c r="V15" s="84">
        <f t="shared" si="1"/>
        <v>8854850</v>
      </c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s="64" customFormat="1" ht="22.5" customHeight="1">
      <c r="A16" s="93" t="s">
        <v>21</v>
      </c>
      <c r="C16" s="81" t="s">
        <v>36</v>
      </c>
      <c r="E16" s="82">
        <v>716</v>
      </c>
      <c r="F16" s="82">
        <v>1432</v>
      </c>
      <c r="G16" s="82">
        <v>1157</v>
      </c>
      <c r="H16" s="82">
        <v>6960</v>
      </c>
      <c r="I16" s="82">
        <v>17178</v>
      </c>
      <c r="J16" s="82">
        <v>80164</v>
      </c>
      <c r="K16" s="82">
        <v>11452</v>
      </c>
      <c r="L16" s="82">
        <v>11452</v>
      </c>
      <c r="M16" s="82">
        <v>4295</v>
      </c>
      <c r="N16" s="82"/>
      <c r="O16" s="82">
        <v>793988</v>
      </c>
      <c r="P16" s="82"/>
      <c r="Q16" s="82">
        <v>6442</v>
      </c>
      <c r="R16" s="82"/>
      <c r="S16" s="82"/>
      <c r="T16" s="82">
        <f t="shared" si="4"/>
        <v>935236</v>
      </c>
      <c r="U16" s="83"/>
      <c r="V16" s="84">
        <f t="shared" si="1"/>
        <v>935236</v>
      </c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</row>
    <row r="17" spans="1:33" s="64" customFormat="1" ht="22.5" customHeight="1">
      <c r="A17" s="93" t="s">
        <v>23</v>
      </c>
      <c r="C17" s="81" t="s">
        <v>35</v>
      </c>
      <c r="E17" s="82"/>
      <c r="F17" s="82"/>
      <c r="G17" s="82"/>
      <c r="H17" s="82">
        <v>10960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>
        <f t="shared" si="4"/>
        <v>10960</v>
      </c>
      <c r="U17" s="83"/>
      <c r="V17" s="84">
        <f t="shared" si="1"/>
        <v>10960</v>
      </c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</row>
    <row r="18" spans="1:33" s="64" customFormat="1" ht="22.5" customHeight="1">
      <c r="A18" s="93" t="s">
        <v>96</v>
      </c>
      <c r="C18" s="81" t="s">
        <v>97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f t="shared" si="4"/>
        <v>0</v>
      </c>
      <c r="U18" s="83"/>
      <c r="V18" s="84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</row>
    <row r="19" spans="1:33" ht="22.5" customHeight="1">
      <c r="A19" s="94" t="s">
        <v>77</v>
      </c>
      <c r="B19" s="95"/>
      <c r="C19" s="96" t="s">
        <v>15</v>
      </c>
      <c r="D19" s="64"/>
      <c r="E19" s="97">
        <f aca="true" t="shared" si="5" ref="E19:O19">SUM(E20,E21,E22)</f>
        <v>0</v>
      </c>
      <c r="F19" s="97">
        <f t="shared" si="5"/>
        <v>0</v>
      </c>
      <c r="G19" s="97">
        <f t="shared" si="5"/>
        <v>0</v>
      </c>
      <c r="H19" s="97">
        <f t="shared" si="5"/>
        <v>5775562</v>
      </c>
      <c r="I19" s="97">
        <f t="shared" si="5"/>
        <v>99206026</v>
      </c>
      <c r="J19" s="97">
        <f t="shared" si="5"/>
        <v>468712800</v>
      </c>
      <c r="K19" s="97">
        <f t="shared" si="5"/>
        <v>9951577</v>
      </c>
      <c r="L19" s="97">
        <f t="shared" si="5"/>
        <v>46279674</v>
      </c>
      <c r="M19" s="97">
        <f t="shared" si="5"/>
        <v>0</v>
      </c>
      <c r="N19" s="97">
        <f t="shared" si="5"/>
        <v>84714065</v>
      </c>
      <c r="O19" s="97">
        <f t="shared" si="5"/>
        <v>0</v>
      </c>
      <c r="P19" s="97">
        <f>SUM(P20,P21,P22)</f>
        <v>25519337</v>
      </c>
      <c r="Q19" s="97">
        <f>SUM(Q20,Q21,Q22)</f>
        <v>9813981</v>
      </c>
      <c r="R19" s="97">
        <f>SUM(R20,R21,R22)</f>
        <v>0</v>
      </c>
      <c r="S19" s="97">
        <f>SUM(S20,S21,S22)</f>
        <v>0</v>
      </c>
      <c r="T19" s="98">
        <f>SUM(T20,T21,T22)</f>
        <v>749973022</v>
      </c>
      <c r="U19" s="99"/>
      <c r="V19" s="84">
        <f t="shared" si="1"/>
        <v>749973022</v>
      </c>
      <c r="W19" s="88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1:33" s="64" customFormat="1" ht="22.5" customHeight="1">
      <c r="A20" s="93" t="s">
        <v>20</v>
      </c>
      <c r="C20" s="81" t="s">
        <v>42</v>
      </c>
      <c r="E20" s="82"/>
      <c r="F20" s="82"/>
      <c r="G20" s="82"/>
      <c r="H20" s="82"/>
      <c r="I20" s="82">
        <v>949632</v>
      </c>
      <c r="J20" s="82">
        <v>60125</v>
      </c>
      <c r="K20" s="82"/>
      <c r="L20" s="82">
        <v>960682</v>
      </c>
      <c r="M20" s="82"/>
      <c r="N20" s="82"/>
      <c r="O20" s="82"/>
      <c r="P20" s="82"/>
      <c r="Q20" s="82">
        <v>4934815</v>
      </c>
      <c r="R20" s="82"/>
      <c r="S20" s="82"/>
      <c r="T20" s="82">
        <f>SUM(E20:S20)</f>
        <v>6905254</v>
      </c>
      <c r="U20" s="83"/>
      <c r="V20" s="84">
        <f t="shared" si="1"/>
        <v>6905254</v>
      </c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</row>
    <row r="21" spans="1:33" s="64" customFormat="1" ht="22.5" customHeight="1">
      <c r="A21" s="93" t="s">
        <v>39</v>
      </c>
      <c r="C21" s="81" t="s">
        <v>43</v>
      </c>
      <c r="E21" s="82"/>
      <c r="F21" s="82"/>
      <c r="G21" s="82"/>
      <c r="H21" s="82">
        <v>5775562</v>
      </c>
      <c r="I21" s="82">
        <v>98256394</v>
      </c>
      <c r="J21" s="82">
        <v>468652675</v>
      </c>
      <c r="K21" s="82">
        <v>9951577</v>
      </c>
      <c r="L21" s="82">
        <v>45318992</v>
      </c>
      <c r="M21" s="82"/>
      <c r="N21" s="82">
        <v>84714065</v>
      </c>
      <c r="O21" s="82"/>
      <c r="P21" s="82">
        <v>25519337</v>
      </c>
      <c r="Q21" s="82">
        <v>4879166</v>
      </c>
      <c r="R21" s="82"/>
      <c r="S21" s="82"/>
      <c r="T21" s="82">
        <f>SUM(E21:S21)</f>
        <v>743067768</v>
      </c>
      <c r="U21" s="83"/>
      <c r="V21" s="84">
        <f t="shared" si="1"/>
        <v>743067768</v>
      </c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</row>
    <row r="22" spans="1:33" s="64" customFormat="1" ht="22.5" customHeight="1">
      <c r="A22" s="93" t="s">
        <v>31</v>
      </c>
      <c r="C22" s="81" t="s">
        <v>101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>
        <f>SUM(E22:S22)</f>
        <v>0</v>
      </c>
      <c r="U22" s="83"/>
      <c r="V22" s="84">
        <f t="shared" si="1"/>
        <v>0</v>
      </c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</row>
    <row r="23" spans="1:33" s="64" customFormat="1" ht="22.5" customHeight="1">
      <c r="A23" s="94"/>
      <c r="B23" s="95"/>
      <c r="C23" s="96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>
        <f>SUM(E23:S23)</f>
        <v>0</v>
      </c>
      <c r="U23" s="83"/>
      <c r="V23" s="84">
        <f t="shared" si="1"/>
        <v>0</v>
      </c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</row>
    <row r="24" spans="5:33" ht="25.5" customHeight="1"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1"/>
      <c r="U24" s="99"/>
      <c r="V24" s="99"/>
      <c r="W24" s="88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5:33" ht="18" customHeight="1" hidden="1"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>
        <f>+R3-R7</f>
        <v>0</v>
      </c>
      <c r="S25" s="100">
        <f>+S3-S7</f>
        <v>0</v>
      </c>
      <c r="T25" s="101">
        <f>+T3-T7</f>
        <v>0</v>
      </c>
      <c r="U25" s="101">
        <f>+U3-U7</f>
        <v>0</v>
      </c>
      <c r="V25" s="101" t="e">
        <f>+V3-V7</f>
        <v>#REF!</v>
      </c>
      <c r="W25" s="88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5:33" ht="18" customHeight="1"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1"/>
      <c r="U26" s="99"/>
      <c r="V26" s="99"/>
      <c r="W26" s="88"/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5:33" ht="18" customHeight="1"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1"/>
      <c r="U27" s="99"/>
      <c r="V27" s="99"/>
      <c r="W27" s="88"/>
      <c r="X27" s="99"/>
      <c r="Y27" s="99"/>
      <c r="Z27" s="99"/>
      <c r="AA27" s="99"/>
      <c r="AB27" s="99"/>
      <c r="AC27" s="99"/>
      <c r="AD27" s="99"/>
      <c r="AE27" s="99"/>
      <c r="AF27" s="99"/>
      <c r="AG27" s="99"/>
    </row>
    <row r="28" spans="5:33" ht="18" customHeight="1"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1"/>
      <c r="U28" s="99"/>
      <c r="V28" s="99"/>
      <c r="W28" s="88"/>
      <c r="X28" s="99"/>
      <c r="Y28" s="99"/>
      <c r="Z28" s="99"/>
      <c r="AA28" s="99"/>
      <c r="AB28" s="99"/>
      <c r="AC28" s="99"/>
      <c r="AD28" s="99"/>
      <c r="AE28" s="99"/>
      <c r="AF28" s="99"/>
      <c r="AG28" s="99"/>
    </row>
    <row r="29" spans="5:33" ht="18" customHeight="1"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1"/>
      <c r="U29" s="99"/>
      <c r="V29" s="99"/>
      <c r="W29" s="88"/>
      <c r="X29" s="99"/>
      <c r="Y29" s="99"/>
      <c r="Z29" s="99"/>
      <c r="AA29" s="99"/>
      <c r="AB29" s="99"/>
      <c r="AC29" s="99"/>
      <c r="AD29" s="99"/>
      <c r="AE29" s="99"/>
      <c r="AF29" s="99"/>
      <c r="AG29" s="99"/>
    </row>
    <row r="30" spans="5:33" ht="18" customHeight="1"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99"/>
      <c r="U30" s="99"/>
      <c r="V30" s="99"/>
      <c r="W30" s="88"/>
      <c r="X30" s="99"/>
      <c r="Y30" s="99"/>
      <c r="Z30" s="99"/>
      <c r="AA30" s="99"/>
      <c r="AB30" s="99"/>
      <c r="AC30" s="99"/>
      <c r="AD30" s="99"/>
      <c r="AE30" s="99"/>
      <c r="AF30" s="99"/>
      <c r="AG30" s="99"/>
    </row>
    <row r="31" spans="5:33" ht="18" customHeight="1"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99"/>
      <c r="U31" s="99"/>
      <c r="V31" s="99"/>
      <c r="W31" s="88"/>
      <c r="X31" s="99"/>
      <c r="Y31" s="99"/>
      <c r="Z31" s="99"/>
      <c r="AA31" s="99"/>
      <c r="AB31" s="99"/>
      <c r="AC31" s="99"/>
      <c r="AD31" s="99"/>
      <c r="AE31" s="99"/>
      <c r="AF31" s="99"/>
      <c r="AG31" s="99"/>
    </row>
    <row r="32" spans="5:33" ht="18" customHeight="1">
      <c r="E32" s="88"/>
      <c r="F32" s="88"/>
      <c r="G32" s="88"/>
      <c r="H32" s="88"/>
      <c r="I32" s="88"/>
      <c r="J32" s="88"/>
      <c r="K32" s="102"/>
      <c r="L32" s="88"/>
      <c r="M32" s="88"/>
      <c r="N32" s="88"/>
      <c r="O32" s="88"/>
      <c r="P32" s="88"/>
      <c r="Q32" s="88"/>
      <c r="R32" s="88"/>
      <c r="S32" s="88"/>
      <c r="T32" s="99"/>
      <c r="U32" s="99"/>
      <c r="V32" s="99"/>
      <c r="W32" s="88"/>
      <c r="X32" s="99"/>
      <c r="Y32" s="99"/>
      <c r="Z32" s="99"/>
      <c r="AA32" s="99"/>
      <c r="AB32" s="99"/>
      <c r="AC32" s="99"/>
      <c r="AD32" s="99"/>
      <c r="AE32" s="99"/>
      <c r="AF32" s="99"/>
      <c r="AG32" s="99"/>
    </row>
    <row r="33" spans="5:33" ht="18" customHeight="1"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99"/>
      <c r="U33" s="99"/>
      <c r="V33" s="99"/>
      <c r="W33" s="88"/>
      <c r="X33" s="99"/>
      <c r="Y33" s="99"/>
      <c r="Z33" s="99"/>
      <c r="AA33" s="99"/>
      <c r="AB33" s="99"/>
      <c r="AC33" s="99"/>
      <c r="AD33" s="99"/>
      <c r="AE33" s="99"/>
      <c r="AF33" s="99"/>
      <c r="AG33" s="99"/>
    </row>
    <row r="34" spans="5:33" ht="18" customHeight="1"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99"/>
      <c r="U34" s="99"/>
      <c r="V34" s="99"/>
      <c r="W34" s="88"/>
      <c r="X34" s="99"/>
      <c r="Y34" s="99"/>
      <c r="Z34" s="99"/>
      <c r="AA34" s="99"/>
      <c r="AB34" s="99"/>
      <c r="AC34" s="99"/>
      <c r="AD34" s="99"/>
      <c r="AE34" s="99"/>
      <c r="AF34" s="99"/>
      <c r="AG34" s="99"/>
    </row>
    <row r="35" spans="5:33" ht="18" customHeight="1"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99"/>
      <c r="U35" s="99"/>
      <c r="V35" s="99"/>
      <c r="W35" s="88"/>
      <c r="X35" s="99"/>
      <c r="Y35" s="99"/>
      <c r="Z35" s="99"/>
      <c r="AA35" s="99"/>
      <c r="AB35" s="99"/>
      <c r="AC35" s="99"/>
      <c r="AD35" s="99"/>
      <c r="AE35" s="99"/>
      <c r="AF35" s="99"/>
      <c r="AG35" s="99"/>
    </row>
    <row r="36" spans="5:33" ht="18" customHeight="1"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99"/>
      <c r="U36" s="99"/>
      <c r="V36" s="99"/>
      <c r="W36" s="88"/>
      <c r="X36" s="99"/>
      <c r="Y36" s="99"/>
      <c r="Z36" s="99"/>
      <c r="AA36" s="99"/>
      <c r="AB36" s="99"/>
      <c r="AC36" s="99"/>
      <c r="AD36" s="99"/>
      <c r="AE36" s="99"/>
      <c r="AF36" s="99"/>
      <c r="AG36" s="99"/>
    </row>
    <row r="37" spans="5:33" ht="18" customHeight="1"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99"/>
      <c r="U37" s="99"/>
      <c r="V37" s="99"/>
      <c r="W37" s="88"/>
      <c r="X37" s="99"/>
      <c r="Y37" s="99"/>
      <c r="Z37" s="99"/>
      <c r="AA37" s="99"/>
      <c r="AB37" s="99"/>
      <c r="AC37" s="99"/>
      <c r="AD37" s="99"/>
      <c r="AE37" s="99"/>
      <c r="AF37" s="99"/>
      <c r="AG37" s="99"/>
    </row>
    <row r="38" spans="5:33" ht="18" customHeight="1"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99"/>
      <c r="U38" s="99"/>
      <c r="V38" s="99"/>
      <c r="W38" s="88"/>
      <c r="X38" s="99"/>
      <c r="Y38" s="99"/>
      <c r="Z38" s="99"/>
      <c r="AA38" s="99"/>
      <c r="AB38" s="99"/>
      <c r="AC38" s="99"/>
      <c r="AD38" s="99"/>
      <c r="AE38" s="99"/>
      <c r="AF38" s="99"/>
      <c r="AG38" s="99"/>
    </row>
    <row r="39" spans="5:33" ht="18" customHeight="1"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99"/>
      <c r="U39" s="99"/>
      <c r="V39" s="99"/>
      <c r="W39" s="88"/>
      <c r="X39" s="99"/>
      <c r="Y39" s="99"/>
      <c r="Z39" s="99"/>
      <c r="AA39" s="99"/>
      <c r="AB39" s="99"/>
      <c r="AC39" s="99"/>
      <c r="AD39" s="99"/>
      <c r="AE39" s="99"/>
      <c r="AF39" s="99"/>
      <c r="AG39" s="99"/>
    </row>
    <row r="40" spans="5:33" ht="18" customHeight="1"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99"/>
      <c r="U40" s="99"/>
      <c r="V40" s="99"/>
      <c r="W40" s="88"/>
      <c r="X40" s="99"/>
      <c r="Y40" s="99"/>
      <c r="Z40" s="99"/>
      <c r="AA40" s="99"/>
      <c r="AB40" s="99"/>
      <c r="AC40" s="99"/>
      <c r="AD40" s="99"/>
      <c r="AE40" s="99"/>
      <c r="AF40" s="99"/>
      <c r="AG40" s="99"/>
    </row>
    <row r="41" spans="5:33" ht="18" customHeight="1"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99"/>
      <c r="U41" s="99"/>
      <c r="V41" s="99"/>
      <c r="W41" s="88"/>
      <c r="X41" s="99"/>
      <c r="Y41" s="99"/>
      <c r="Z41" s="99"/>
      <c r="AA41" s="99"/>
      <c r="AB41" s="99"/>
      <c r="AC41" s="99"/>
      <c r="AD41" s="99"/>
      <c r="AE41" s="99"/>
      <c r="AF41" s="99"/>
      <c r="AG41" s="99"/>
    </row>
    <row r="42" spans="5:33" ht="18" customHeight="1"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99"/>
      <c r="U42" s="99"/>
      <c r="V42" s="99"/>
      <c r="W42" s="88"/>
      <c r="X42" s="99"/>
      <c r="Y42" s="99"/>
      <c r="Z42" s="99"/>
      <c r="AA42" s="99"/>
      <c r="AB42" s="99"/>
      <c r="AC42" s="99"/>
      <c r="AD42" s="99"/>
      <c r="AE42" s="99"/>
      <c r="AF42" s="99"/>
      <c r="AG42" s="99"/>
    </row>
    <row r="43" spans="5:33" ht="18" customHeight="1"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99"/>
      <c r="U43" s="99"/>
      <c r="V43" s="99"/>
      <c r="W43" s="88"/>
      <c r="X43" s="99"/>
      <c r="Y43" s="99"/>
      <c r="Z43" s="99"/>
      <c r="AA43" s="99"/>
      <c r="AB43" s="99"/>
      <c r="AC43" s="99"/>
      <c r="AD43" s="99"/>
      <c r="AE43" s="99"/>
      <c r="AF43" s="99"/>
      <c r="AG43" s="99"/>
    </row>
    <row r="44" spans="5:33" ht="18" customHeight="1"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99"/>
      <c r="U44" s="99"/>
      <c r="V44" s="99"/>
      <c r="W44" s="88"/>
      <c r="X44" s="99"/>
      <c r="Y44" s="99"/>
      <c r="Z44" s="99"/>
      <c r="AA44" s="99"/>
      <c r="AB44" s="99"/>
      <c r="AC44" s="99"/>
      <c r="AD44" s="99"/>
      <c r="AE44" s="99"/>
      <c r="AF44" s="99"/>
      <c r="AG44" s="99"/>
    </row>
    <row r="45" spans="5:33" ht="18" customHeight="1"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99"/>
      <c r="U45" s="99"/>
      <c r="V45" s="99"/>
      <c r="W45" s="88"/>
      <c r="X45" s="99"/>
      <c r="Y45" s="99"/>
      <c r="Z45" s="99"/>
      <c r="AA45" s="99"/>
      <c r="AB45" s="99"/>
      <c r="AC45" s="99"/>
      <c r="AD45" s="99"/>
      <c r="AE45" s="99"/>
      <c r="AF45" s="99"/>
      <c r="AG45" s="99"/>
    </row>
    <row r="46" spans="5:33" ht="18" customHeight="1"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99"/>
      <c r="U46" s="99"/>
      <c r="V46" s="99"/>
      <c r="W46" s="88"/>
      <c r="X46" s="99"/>
      <c r="Y46" s="99"/>
      <c r="Z46" s="99"/>
      <c r="AA46" s="99"/>
      <c r="AB46" s="99"/>
      <c r="AC46" s="99"/>
      <c r="AD46" s="99"/>
      <c r="AE46" s="99"/>
      <c r="AF46" s="99"/>
      <c r="AG46" s="99"/>
    </row>
    <row r="47" spans="5:33" ht="18" customHeight="1"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99"/>
      <c r="U47" s="99"/>
      <c r="V47" s="99"/>
      <c r="W47" s="88"/>
      <c r="X47" s="99"/>
      <c r="Y47" s="99"/>
      <c r="Z47" s="99"/>
      <c r="AA47" s="99"/>
      <c r="AB47" s="99"/>
      <c r="AC47" s="99"/>
      <c r="AD47" s="99"/>
      <c r="AE47" s="99"/>
      <c r="AF47" s="99"/>
      <c r="AG47" s="99"/>
    </row>
    <row r="48" spans="5:33" ht="18" customHeight="1"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99"/>
      <c r="U48" s="99"/>
      <c r="V48" s="99"/>
      <c r="W48" s="88"/>
      <c r="X48" s="99"/>
      <c r="Y48" s="99"/>
      <c r="Z48" s="99"/>
      <c r="AA48" s="99"/>
      <c r="AB48" s="99"/>
      <c r="AC48" s="99"/>
      <c r="AD48" s="99"/>
      <c r="AE48" s="99"/>
      <c r="AF48" s="99"/>
      <c r="AG48" s="99"/>
    </row>
    <row r="49" spans="5:33" ht="18" customHeight="1"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99"/>
      <c r="U49" s="99"/>
      <c r="V49" s="99"/>
      <c r="W49" s="88"/>
      <c r="X49" s="99"/>
      <c r="Y49" s="99"/>
      <c r="Z49" s="99"/>
      <c r="AA49" s="99"/>
      <c r="AB49" s="99"/>
      <c r="AC49" s="99"/>
      <c r="AD49" s="99"/>
      <c r="AE49" s="99"/>
      <c r="AF49" s="99"/>
      <c r="AG49" s="99"/>
    </row>
    <row r="50" spans="5:33" ht="18" customHeight="1"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99"/>
      <c r="U50" s="99"/>
      <c r="V50" s="99"/>
      <c r="W50" s="88"/>
      <c r="X50" s="99"/>
      <c r="Y50" s="99"/>
      <c r="Z50" s="99"/>
      <c r="AA50" s="99"/>
      <c r="AB50" s="99"/>
      <c r="AC50" s="99"/>
      <c r="AD50" s="99"/>
      <c r="AE50" s="99"/>
      <c r="AF50" s="99"/>
      <c r="AG50" s="99"/>
    </row>
    <row r="51" spans="5:33" ht="18" customHeight="1"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99"/>
      <c r="U51" s="99"/>
      <c r="V51" s="99"/>
      <c r="W51" s="88"/>
      <c r="X51" s="99"/>
      <c r="Y51" s="99"/>
      <c r="Z51" s="99"/>
      <c r="AA51" s="99"/>
      <c r="AB51" s="99"/>
      <c r="AC51" s="99"/>
      <c r="AD51" s="99"/>
      <c r="AE51" s="99"/>
      <c r="AF51" s="99"/>
      <c r="AG51" s="99"/>
    </row>
    <row r="52" spans="5:33" ht="18" customHeight="1"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99"/>
      <c r="U52" s="99"/>
      <c r="V52" s="99"/>
      <c r="W52" s="88"/>
      <c r="X52" s="99"/>
      <c r="Y52" s="99"/>
      <c r="Z52" s="99"/>
      <c r="AA52" s="99"/>
      <c r="AB52" s="99"/>
      <c r="AC52" s="99"/>
      <c r="AD52" s="99"/>
      <c r="AE52" s="99"/>
      <c r="AF52" s="99"/>
      <c r="AG52" s="99"/>
    </row>
    <row r="53" spans="5:33" ht="18" customHeight="1"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99"/>
      <c r="U53" s="99"/>
      <c r="V53" s="99"/>
      <c r="W53" s="88"/>
      <c r="X53" s="99"/>
      <c r="Y53" s="99"/>
      <c r="Z53" s="99"/>
      <c r="AA53" s="99"/>
      <c r="AB53" s="99"/>
      <c r="AC53" s="99"/>
      <c r="AD53" s="99"/>
      <c r="AE53" s="99"/>
      <c r="AF53" s="99"/>
      <c r="AG53" s="99"/>
    </row>
    <row r="54" spans="21:33" ht="18" customHeight="1">
      <c r="U54" s="99"/>
      <c r="V54" s="99"/>
      <c r="W54" s="88"/>
      <c r="X54" s="99"/>
      <c r="Y54" s="99"/>
      <c r="Z54" s="99"/>
      <c r="AA54" s="99"/>
      <c r="AB54" s="99"/>
      <c r="AC54" s="99"/>
      <c r="AD54" s="99"/>
      <c r="AE54" s="99"/>
      <c r="AF54" s="99"/>
      <c r="AG54" s="99"/>
    </row>
    <row r="55" spans="21:33" ht="18" customHeight="1">
      <c r="U55" s="99"/>
      <c r="V55" s="99"/>
      <c r="W55" s="88"/>
      <c r="X55" s="99"/>
      <c r="Y55" s="99"/>
      <c r="Z55" s="99"/>
      <c r="AA55" s="99"/>
      <c r="AB55" s="99"/>
      <c r="AC55" s="99"/>
      <c r="AD55" s="99"/>
      <c r="AE55" s="99"/>
      <c r="AF55" s="99"/>
      <c r="AG55" s="99"/>
    </row>
    <row r="56" spans="21:33" ht="18" customHeight="1">
      <c r="U56" s="99"/>
      <c r="V56" s="99"/>
      <c r="W56" s="88"/>
      <c r="X56" s="99"/>
      <c r="Y56" s="99"/>
      <c r="Z56" s="99"/>
      <c r="AA56" s="99"/>
      <c r="AB56" s="99"/>
      <c r="AC56" s="99"/>
      <c r="AD56" s="99"/>
      <c r="AE56" s="99"/>
      <c r="AF56" s="99"/>
      <c r="AG56" s="99"/>
    </row>
    <row r="57" spans="21:33" ht="18" customHeight="1">
      <c r="U57" s="99"/>
      <c r="V57" s="99"/>
      <c r="W57" s="88"/>
      <c r="X57" s="99"/>
      <c r="Y57" s="99"/>
      <c r="Z57" s="99"/>
      <c r="AA57" s="99"/>
      <c r="AB57" s="99"/>
      <c r="AC57" s="99"/>
      <c r="AD57" s="99"/>
      <c r="AE57" s="99"/>
      <c r="AF57" s="99"/>
      <c r="AG57" s="99"/>
    </row>
    <row r="58" spans="21:33" ht="18" customHeight="1">
      <c r="U58" s="99"/>
      <c r="V58" s="99"/>
      <c r="W58" s="88"/>
      <c r="X58" s="99"/>
      <c r="Y58" s="99"/>
      <c r="Z58" s="99"/>
      <c r="AA58" s="99"/>
      <c r="AB58" s="99"/>
      <c r="AC58" s="99"/>
      <c r="AD58" s="99"/>
      <c r="AE58" s="99"/>
      <c r="AF58" s="99"/>
      <c r="AG58" s="99"/>
    </row>
    <row r="59" spans="21:33" ht="18" customHeight="1">
      <c r="U59" s="99"/>
      <c r="V59" s="99"/>
      <c r="W59" s="88"/>
      <c r="X59" s="99"/>
      <c r="Y59" s="99"/>
      <c r="Z59" s="99"/>
      <c r="AA59" s="99"/>
      <c r="AB59" s="99"/>
      <c r="AC59" s="99"/>
      <c r="AD59" s="99"/>
      <c r="AE59" s="99"/>
      <c r="AF59" s="99"/>
      <c r="AG59" s="99"/>
    </row>
    <row r="60" spans="21:33" ht="18" customHeight="1">
      <c r="U60" s="99"/>
      <c r="V60" s="99"/>
      <c r="W60" s="88"/>
      <c r="X60" s="99"/>
      <c r="Y60" s="99"/>
      <c r="Z60" s="99"/>
      <c r="AA60" s="99"/>
      <c r="AB60" s="99"/>
      <c r="AC60" s="99"/>
      <c r="AD60" s="99"/>
      <c r="AE60" s="99"/>
      <c r="AF60" s="99"/>
      <c r="AG60" s="99"/>
    </row>
    <row r="61" spans="21:33" ht="18" customHeight="1">
      <c r="U61" s="99"/>
      <c r="V61" s="99"/>
      <c r="W61" s="88"/>
      <c r="X61" s="99"/>
      <c r="Y61" s="99"/>
      <c r="Z61" s="99"/>
      <c r="AA61" s="99"/>
      <c r="AB61" s="99"/>
      <c r="AC61" s="99"/>
      <c r="AD61" s="99"/>
      <c r="AE61" s="99"/>
      <c r="AF61" s="99"/>
      <c r="AG61" s="99"/>
    </row>
    <row r="62" spans="21:33" ht="18" customHeight="1">
      <c r="U62" s="99"/>
      <c r="V62" s="99"/>
      <c r="W62" s="88"/>
      <c r="X62" s="99"/>
      <c r="Y62" s="99"/>
      <c r="Z62" s="99"/>
      <c r="AA62" s="99"/>
      <c r="AB62" s="99"/>
      <c r="AC62" s="99"/>
      <c r="AD62" s="99"/>
      <c r="AE62" s="99"/>
      <c r="AF62" s="99"/>
      <c r="AG62" s="99"/>
    </row>
    <row r="63" spans="21:33" ht="18" customHeight="1">
      <c r="U63" s="99"/>
      <c r="V63" s="99"/>
      <c r="W63" s="88"/>
      <c r="X63" s="99"/>
      <c r="Y63" s="99"/>
      <c r="Z63" s="99"/>
      <c r="AA63" s="99"/>
      <c r="AB63" s="99"/>
      <c r="AC63" s="99"/>
      <c r="AD63" s="99"/>
      <c r="AE63" s="99"/>
      <c r="AF63" s="99"/>
      <c r="AG63" s="99"/>
    </row>
    <row r="64" spans="21:33" ht="18" customHeight="1">
      <c r="U64" s="99"/>
      <c r="V64" s="99"/>
      <c r="W64" s="88"/>
      <c r="X64" s="99"/>
      <c r="Y64" s="99"/>
      <c r="Z64" s="99"/>
      <c r="AA64" s="99"/>
      <c r="AB64" s="99"/>
      <c r="AC64" s="99"/>
      <c r="AD64" s="99"/>
      <c r="AE64" s="99"/>
      <c r="AF64" s="99"/>
      <c r="AG64" s="99"/>
    </row>
    <row r="65" spans="21:33" ht="18" customHeight="1">
      <c r="U65" s="99"/>
      <c r="V65" s="99"/>
      <c r="W65" s="88"/>
      <c r="X65" s="99"/>
      <c r="Y65" s="99"/>
      <c r="Z65" s="99"/>
      <c r="AA65" s="99"/>
      <c r="AB65" s="99"/>
      <c r="AC65" s="99"/>
      <c r="AD65" s="99"/>
      <c r="AE65" s="99"/>
      <c r="AF65" s="99"/>
      <c r="AG65" s="99"/>
    </row>
    <row r="66" spans="21:33" ht="18" customHeight="1">
      <c r="U66" s="99"/>
      <c r="V66" s="99"/>
      <c r="W66" s="88"/>
      <c r="X66" s="99"/>
      <c r="Y66" s="99"/>
      <c r="Z66" s="99"/>
      <c r="AA66" s="99"/>
      <c r="AB66" s="99"/>
      <c r="AC66" s="99"/>
      <c r="AD66" s="99"/>
      <c r="AE66" s="99"/>
      <c r="AF66" s="99"/>
      <c r="AG66" s="99"/>
    </row>
    <row r="67" spans="21:33" ht="18" customHeight="1">
      <c r="U67" s="99"/>
      <c r="V67" s="99"/>
      <c r="W67" s="88"/>
      <c r="X67" s="99"/>
      <c r="Y67" s="99"/>
      <c r="Z67" s="99"/>
      <c r="AA67" s="99"/>
      <c r="AB67" s="99"/>
      <c r="AC67" s="99"/>
      <c r="AD67" s="99"/>
      <c r="AE67" s="99"/>
      <c r="AF67" s="99"/>
      <c r="AG67" s="99"/>
    </row>
    <row r="68" spans="21:33" ht="18" customHeight="1">
      <c r="U68" s="99"/>
      <c r="V68" s="99"/>
      <c r="W68" s="88"/>
      <c r="X68" s="99"/>
      <c r="Y68" s="99"/>
      <c r="Z68" s="99"/>
      <c r="AA68" s="99"/>
      <c r="AB68" s="99"/>
      <c r="AC68" s="99"/>
      <c r="AD68" s="99"/>
      <c r="AE68" s="99"/>
      <c r="AF68" s="99"/>
      <c r="AG68" s="99"/>
    </row>
    <row r="69" spans="21:33" ht="18" customHeight="1">
      <c r="U69" s="99"/>
      <c r="V69" s="99"/>
      <c r="W69" s="88"/>
      <c r="X69" s="99"/>
      <c r="Y69" s="99"/>
      <c r="Z69" s="99"/>
      <c r="AA69" s="99"/>
      <c r="AB69" s="99"/>
      <c r="AC69" s="99"/>
      <c r="AD69" s="99"/>
      <c r="AE69" s="99"/>
      <c r="AF69" s="99"/>
      <c r="AG69" s="99"/>
    </row>
    <row r="70" spans="21:33" ht="18" customHeight="1">
      <c r="U70" s="99"/>
      <c r="V70" s="99"/>
      <c r="W70" s="88"/>
      <c r="X70" s="99"/>
      <c r="Y70" s="99"/>
      <c r="Z70" s="99"/>
      <c r="AA70" s="99"/>
      <c r="AB70" s="99"/>
      <c r="AC70" s="99"/>
      <c r="AD70" s="99"/>
      <c r="AE70" s="99"/>
      <c r="AF70" s="99"/>
      <c r="AG70" s="99"/>
    </row>
    <row r="71" spans="21:33" ht="18" customHeight="1">
      <c r="U71" s="99"/>
      <c r="V71" s="99"/>
      <c r="W71" s="88"/>
      <c r="X71" s="99"/>
      <c r="Y71" s="99"/>
      <c r="Z71" s="99"/>
      <c r="AA71" s="99"/>
      <c r="AB71" s="99"/>
      <c r="AC71" s="99"/>
      <c r="AD71" s="99"/>
      <c r="AE71" s="99"/>
      <c r="AF71" s="99"/>
      <c r="AG71" s="99"/>
    </row>
    <row r="72" spans="21:33" ht="18" customHeight="1">
      <c r="U72" s="99"/>
      <c r="V72" s="99"/>
      <c r="W72" s="88"/>
      <c r="X72" s="99"/>
      <c r="Y72" s="99"/>
      <c r="Z72" s="99"/>
      <c r="AA72" s="99"/>
      <c r="AB72" s="99"/>
      <c r="AC72" s="99"/>
      <c r="AD72" s="99"/>
      <c r="AE72" s="99"/>
      <c r="AF72" s="99"/>
      <c r="AG72" s="99"/>
    </row>
    <row r="73" spans="21:33" ht="18" customHeight="1">
      <c r="U73" s="99"/>
      <c r="V73" s="99"/>
      <c r="W73" s="88"/>
      <c r="X73" s="99"/>
      <c r="Y73" s="99"/>
      <c r="Z73" s="99"/>
      <c r="AA73" s="99"/>
      <c r="AB73" s="99"/>
      <c r="AC73" s="99"/>
      <c r="AD73" s="99"/>
      <c r="AE73" s="99"/>
      <c r="AF73" s="99"/>
      <c r="AG73" s="99"/>
    </row>
    <row r="74" spans="21:33" ht="18" customHeight="1">
      <c r="U74" s="99"/>
      <c r="V74" s="99"/>
      <c r="W74" s="88"/>
      <c r="X74" s="99"/>
      <c r="Y74" s="99"/>
      <c r="Z74" s="99"/>
      <c r="AA74" s="99"/>
      <c r="AB74" s="99"/>
      <c r="AC74" s="99"/>
      <c r="AD74" s="99"/>
      <c r="AE74" s="99"/>
      <c r="AF74" s="99"/>
      <c r="AG74" s="99"/>
    </row>
    <row r="75" spans="21:33" ht="18" customHeight="1">
      <c r="U75" s="99"/>
      <c r="V75" s="99"/>
      <c r="W75" s="88"/>
      <c r="X75" s="99"/>
      <c r="Y75" s="99"/>
      <c r="Z75" s="99"/>
      <c r="AA75" s="99"/>
      <c r="AB75" s="99"/>
      <c r="AC75" s="99"/>
      <c r="AD75" s="99"/>
      <c r="AE75" s="99"/>
      <c r="AF75" s="99"/>
      <c r="AG75" s="99"/>
    </row>
    <row r="76" spans="21:33" ht="18" customHeight="1">
      <c r="U76" s="99"/>
      <c r="V76" s="99"/>
      <c r="W76" s="88"/>
      <c r="X76" s="99"/>
      <c r="Y76" s="99"/>
      <c r="Z76" s="99"/>
      <c r="AA76" s="99"/>
      <c r="AB76" s="99"/>
      <c r="AC76" s="99"/>
      <c r="AD76" s="99"/>
      <c r="AE76" s="99"/>
      <c r="AF76" s="99"/>
      <c r="AG76" s="99"/>
    </row>
    <row r="77" spans="21:33" ht="18" customHeight="1">
      <c r="U77" s="99"/>
      <c r="V77" s="99"/>
      <c r="W77" s="88"/>
      <c r="X77" s="99"/>
      <c r="Y77" s="99"/>
      <c r="Z77" s="99"/>
      <c r="AA77" s="99"/>
      <c r="AB77" s="99"/>
      <c r="AC77" s="99"/>
      <c r="AD77" s="99"/>
      <c r="AE77" s="99"/>
      <c r="AF77" s="99"/>
      <c r="AG77" s="99"/>
    </row>
    <row r="78" spans="21:33" ht="18" customHeight="1">
      <c r="U78" s="99"/>
      <c r="V78" s="99"/>
      <c r="W78" s="88"/>
      <c r="X78" s="99"/>
      <c r="Y78" s="99"/>
      <c r="Z78" s="99"/>
      <c r="AA78" s="99"/>
      <c r="AB78" s="99"/>
      <c r="AC78" s="99"/>
      <c r="AD78" s="99"/>
      <c r="AE78" s="99"/>
      <c r="AF78" s="99"/>
      <c r="AG78" s="99"/>
    </row>
    <row r="79" spans="21:33" ht="18" customHeight="1">
      <c r="U79" s="99"/>
      <c r="V79" s="99"/>
      <c r="W79" s="88"/>
      <c r="X79" s="99"/>
      <c r="Y79" s="99"/>
      <c r="Z79" s="99"/>
      <c r="AA79" s="99"/>
      <c r="AB79" s="99"/>
      <c r="AC79" s="99"/>
      <c r="AD79" s="99"/>
      <c r="AE79" s="99"/>
      <c r="AF79" s="99"/>
      <c r="AG79" s="99"/>
    </row>
    <row r="80" spans="21:33" ht="18" customHeight="1">
      <c r="U80" s="99"/>
      <c r="V80" s="99"/>
      <c r="W80" s="88"/>
      <c r="X80" s="99"/>
      <c r="Y80" s="99"/>
      <c r="Z80" s="99"/>
      <c r="AA80" s="99"/>
      <c r="AB80" s="99"/>
      <c r="AC80" s="99"/>
      <c r="AD80" s="99"/>
      <c r="AE80" s="99"/>
      <c r="AF80" s="99"/>
      <c r="AG80" s="99"/>
    </row>
    <row r="81" spans="21:33" ht="18" customHeight="1">
      <c r="U81" s="99"/>
      <c r="V81" s="99"/>
      <c r="W81" s="88"/>
      <c r="X81" s="99"/>
      <c r="Y81" s="99"/>
      <c r="Z81" s="99"/>
      <c r="AA81" s="99"/>
      <c r="AB81" s="99"/>
      <c r="AC81" s="99"/>
      <c r="AD81" s="99"/>
      <c r="AE81" s="99"/>
      <c r="AF81" s="99"/>
      <c r="AG81" s="99"/>
    </row>
    <row r="82" spans="21:33" ht="18" customHeight="1">
      <c r="U82" s="99"/>
      <c r="V82" s="99"/>
      <c r="W82" s="88"/>
      <c r="X82" s="99"/>
      <c r="Y82" s="99"/>
      <c r="Z82" s="99"/>
      <c r="AA82" s="99"/>
      <c r="AB82" s="99"/>
      <c r="AC82" s="99"/>
      <c r="AD82" s="99"/>
      <c r="AE82" s="99"/>
      <c r="AF82" s="99"/>
      <c r="AG82" s="99"/>
    </row>
    <row r="83" spans="21:33" ht="18" customHeight="1">
      <c r="U83" s="99"/>
      <c r="V83" s="99"/>
      <c r="W83" s="88"/>
      <c r="X83" s="99"/>
      <c r="Y83" s="99"/>
      <c r="Z83" s="99"/>
      <c r="AA83" s="99"/>
      <c r="AB83" s="99"/>
      <c r="AC83" s="99"/>
      <c r="AD83" s="99"/>
      <c r="AE83" s="99"/>
      <c r="AF83" s="99"/>
      <c r="AG83" s="99"/>
    </row>
    <row r="84" spans="21:33" ht="18" customHeight="1">
      <c r="U84" s="99"/>
      <c r="V84" s="99"/>
      <c r="W84" s="88"/>
      <c r="X84" s="99"/>
      <c r="Y84" s="99"/>
      <c r="Z84" s="99"/>
      <c r="AA84" s="99"/>
      <c r="AB84" s="99"/>
      <c r="AC84" s="99"/>
      <c r="AD84" s="99"/>
      <c r="AE84" s="99"/>
      <c r="AF84" s="99"/>
      <c r="AG84" s="99"/>
    </row>
    <row r="85" spans="21:33" ht="18" customHeight="1">
      <c r="U85" s="99"/>
      <c r="V85" s="99"/>
      <c r="W85" s="88"/>
      <c r="X85" s="99"/>
      <c r="Y85" s="99"/>
      <c r="Z85" s="99"/>
      <c r="AA85" s="99"/>
      <c r="AB85" s="99"/>
      <c r="AC85" s="99"/>
      <c r="AD85" s="99"/>
      <c r="AE85" s="99"/>
      <c r="AF85" s="99"/>
      <c r="AG85" s="99"/>
    </row>
  </sheetData>
  <sheetProtection/>
  <printOptions/>
  <pageMargins left="0.9443307086614173" right="0.15748031496062992" top="0.6459375" bottom="0.35433070866141736" header="0.31496062992125984" footer="0.31496062992125984"/>
  <pageSetup fitToHeight="0" horizontalDpi="600" verticalDpi="600" orientation="landscape" paperSize="9" scale="39" r:id="rId2"/>
  <headerFooter>
    <oddHeader>&amp;L&amp;G&amp;C
&amp;"Verdana,Negrita"PRESUPUESTO VIGENTE MOP 2021 AL MES DE JUNIO (FONDOS FET)     
  (Miles de $ 2021)   &amp;"Courier,Normal"
</oddHeader>
    <oddFooter>&amp;L&amp;G&amp;R&amp;P</oddFooter>
  </headerFooter>
  <colBreaks count="1" manualBreakCount="1">
    <brk id="20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6"/>
  <sheetViews>
    <sheetView tabSelected="1" view="pageLayout" zoomScaleNormal="60" workbookViewId="0" topLeftCell="A1">
      <selection activeCell="G2" sqref="G2"/>
    </sheetView>
  </sheetViews>
  <sheetFormatPr defaultColWidth="9.625" defaultRowHeight="18" customHeight="1"/>
  <cols>
    <col min="1" max="1" width="7.25390625" style="16" customWidth="1"/>
    <col min="2" max="2" width="0.875" style="16" customWidth="1"/>
    <col min="3" max="3" width="37.25390625" style="16" customWidth="1"/>
    <col min="4" max="4" width="3.625" style="16" customWidth="1"/>
    <col min="5" max="5" width="13.50390625" style="16" customWidth="1"/>
    <col min="6" max="7" width="13.25390625" style="16" customWidth="1"/>
    <col min="8" max="8" width="14.50390625" style="16" customWidth="1"/>
    <col min="9" max="9" width="16.00390625" style="16" customWidth="1"/>
    <col min="10" max="10" width="18.125" style="16" customWidth="1"/>
    <col min="11" max="11" width="15.00390625" style="16" customWidth="1"/>
    <col min="12" max="12" width="14.625" style="16" customWidth="1"/>
    <col min="13" max="13" width="15.875" style="16" customWidth="1"/>
    <col min="14" max="14" width="16.375" style="16" customWidth="1"/>
    <col min="15" max="15" width="14.75390625" style="16" customWidth="1"/>
    <col min="16" max="16" width="16.375" style="16" customWidth="1"/>
    <col min="17" max="17" width="15.00390625" style="16" customWidth="1"/>
    <col min="18" max="18" width="13.125" style="16" customWidth="1"/>
    <col min="19" max="19" width="15.25390625" style="16" customWidth="1"/>
    <col min="20" max="20" width="18.75390625" style="1" customWidth="1"/>
    <col min="21" max="21" width="2.50390625" style="1" customWidth="1"/>
    <col min="22" max="22" width="18.375" style="1" hidden="1" customWidth="1"/>
    <col min="23" max="23" width="19.125" style="16" hidden="1" customWidth="1"/>
    <col min="24" max="24" width="17.125" style="1" customWidth="1"/>
    <col min="25" max="25" width="9.625" style="1" customWidth="1"/>
    <col min="26" max="26" width="16.75390625" style="1" customWidth="1"/>
    <col min="27" max="30" width="9.625" style="1" customWidth="1"/>
    <col min="31" max="31" width="10.875" style="1" bestFit="1" customWidth="1"/>
    <col min="32" max="16384" width="9.625" style="1" customWidth="1"/>
  </cols>
  <sheetData>
    <row r="1" spans="1:22" s="16" customFormat="1" ht="18" customHeight="1">
      <c r="A1" s="62"/>
      <c r="B1" s="103"/>
      <c r="C1" s="103"/>
      <c r="D1" s="104"/>
      <c r="E1" s="105" t="s">
        <v>53</v>
      </c>
      <c r="F1" s="105" t="s">
        <v>54</v>
      </c>
      <c r="G1" s="105" t="s">
        <v>55</v>
      </c>
      <c r="H1" s="105" t="s">
        <v>65</v>
      </c>
      <c r="I1" s="105" t="s">
        <v>66</v>
      </c>
      <c r="J1" s="105" t="s">
        <v>56</v>
      </c>
      <c r="K1" s="105" t="s">
        <v>57</v>
      </c>
      <c r="L1" s="105" t="s">
        <v>58</v>
      </c>
      <c r="M1" s="105" t="s">
        <v>60</v>
      </c>
      <c r="N1" s="105" t="s">
        <v>80</v>
      </c>
      <c r="O1" s="105" t="s">
        <v>61</v>
      </c>
      <c r="P1" s="106" t="s">
        <v>103</v>
      </c>
      <c r="Q1" s="105" t="s">
        <v>62</v>
      </c>
      <c r="R1" s="105" t="s">
        <v>63</v>
      </c>
      <c r="S1" s="105" t="s">
        <v>49</v>
      </c>
      <c r="T1" s="107" t="s">
        <v>50</v>
      </c>
      <c r="V1" s="16" t="s">
        <v>69</v>
      </c>
    </row>
    <row r="2" spans="1:22" s="16" customFormat="1" ht="18" customHeight="1">
      <c r="A2" s="68"/>
      <c r="B2" s="103"/>
      <c r="C2" s="103"/>
      <c r="D2" s="104"/>
      <c r="E2" s="108" t="s">
        <v>104</v>
      </c>
      <c r="F2" s="108" t="s">
        <v>105</v>
      </c>
      <c r="G2" s="108" t="s">
        <v>106</v>
      </c>
      <c r="H2" s="108" t="s">
        <v>107</v>
      </c>
      <c r="I2" s="108" t="s">
        <v>108</v>
      </c>
      <c r="J2" s="108" t="s">
        <v>109</v>
      </c>
      <c r="K2" s="108" t="s">
        <v>110</v>
      </c>
      <c r="L2" s="108" t="s">
        <v>111</v>
      </c>
      <c r="M2" s="108" t="s">
        <v>112</v>
      </c>
      <c r="N2" s="108" t="s">
        <v>113</v>
      </c>
      <c r="O2" s="108" t="s">
        <v>114</v>
      </c>
      <c r="P2" s="108" t="s">
        <v>115</v>
      </c>
      <c r="Q2" s="108" t="s">
        <v>116</v>
      </c>
      <c r="R2" s="108" t="s">
        <v>93</v>
      </c>
      <c r="S2" s="108" t="s">
        <v>94</v>
      </c>
      <c r="T2" s="109" t="s">
        <v>64</v>
      </c>
      <c r="V2" s="16" t="s">
        <v>70</v>
      </c>
    </row>
    <row r="3" spans="1:33" s="24" customFormat="1" ht="24.75" customHeight="1">
      <c r="A3" s="110" t="s">
        <v>0</v>
      </c>
      <c r="B3" s="111"/>
      <c r="C3" s="112" t="s">
        <v>1</v>
      </c>
      <c r="D3" s="113"/>
      <c r="E3" s="114">
        <f aca="true" t="shared" si="0" ref="E3:T3">+SUM(E5:E7)</f>
        <v>2261</v>
      </c>
      <c r="F3" s="114">
        <f t="shared" si="0"/>
        <v>58350</v>
      </c>
      <c r="G3" s="114">
        <f t="shared" si="0"/>
        <v>21017</v>
      </c>
      <c r="H3" s="114">
        <f t="shared" si="0"/>
        <v>179380</v>
      </c>
      <c r="I3" s="114">
        <f t="shared" si="0"/>
        <v>12050244.294</v>
      </c>
      <c r="J3" s="114">
        <f t="shared" si="0"/>
        <v>26938487.374</v>
      </c>
      <c r="K3" s="114">
        <f t="shared" si="0"/>
        <v>1763798</v>
      </c>
      <c r="L3" s="114">
        <f t="shared" si="0"/>
        <v>4955215.751</v>
      </c>
      <c r="M3" s="114">
        <f t="shared" si="0"/>
        <v>17829</v>
      </c>
      <c r="N3" s="114">
        <f t="shared" si="0"/>
        <v>8753692</v>
      </c>
      <c r="O3" s="114">
        <f t="shared" si="0"/>
        <v>14893</v>
      </c>
      <c r="P3" s="114">
        <f t="shared" si="0"/>
        <v>0</v>
      </c>
      <c r="Q3" s="114">
        <f t="shared" si="0"/>
        <v>458581.191</v>
      </c>
      <c r="R3" s="114">
        <f t="shared" si="0"/>
        <v>0</v>
      </c>
      <c r="S3" s="114">
        <f t="shared" si="0"/>
        <v>0</v>
      </c>
      <c r="T3" s="114">
        <f t="shared" si="0"/>
        <v>55213748.61</v>
      </c>
      <c r="U3" s="57"/>
      <c r="V3" s="56" t="e">
        <f>SUM(#REF!,#REF!,#REF!,#REF!,#REF!,#REF!,#REF!,V4,V6,V7,#REF!)</f>
        <v>#REF!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18" customFormat="1" ht="22.5" customHeight="1">
      <c r="A4" s="115"/>
      <c r="B4" s="104"/>
      <c r="C4" s="116"/>
      <c r="D4" s="104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>
        <f>SUM(E4:S4)</f>
        <v>0</v>
      </c>
      <c r="U4" s="28"/>
      <c r="V4" s="5">
        <f aca="true" t="shared" si="1" ref="V4:V24">+T4-S4-R4</f>
        <v>0</v>
      </c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s="18" customFormat="1" ht="22.5" customHeight="1">
      <c r="A5" s="115" t="s">
        <v>25</v>
      </c>
      <c r="B5" s="104"/>
      <c r="C5" s="116" t="s">
        <v>26</v>
      </c>
      <c r="D5" s="104"/>
      <c r="E5" s="117"/>
      <c r="F5" s="117"/>
      <c r="G5" s="117"/>
      <c r="H5" s="117"/>
      <c r="I5" s="117">
        <v>34738.29400000001</v>
      </c>
      <c r="J5" s="117">
        <v>10748.374</v>
      </c>
      <c r="K5" s="117"/>
      <c r="L5" s="117">
        <v>2441.751</v>
      </c>
      <c r="M5" s="117"/>
      <c r="N5" s="117"/>
      <c r="O5" s="117"/>
      <c r="P5" s="117"/>
      <c r="Q5" s="117">
        <v>1718.191</v>
      </c>
      <c r="R5" s="117"/>
      <c r="S5" s="117"/>
      <c r="T5" s="117">
        <f>SUM(E5:S5)</f>
        <v>49646.61000000001</v>
      </c>
      <c r="U5" s="28"/>
      <c r="V5" s="5">
        <f>+T5-S5-R5</f>
        <v>49646.61000000001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s="18" customFormat="1" ht="22.5" customHeight="1">
      <c r="A6" s="115" t="s">
        <v>73</v>
      </c>
      <c r="B6" s="104"/>
      <c r="C6" s="116" t="s">
        <v>51</v>
      </c>
      <c r="D6" s="104"/>
      <c r="E6" s="117">
        <v>2261</v>
      </c>
      <c r="F6" s="117">
        <v>58350</v>
      </c>
      <c r="G6" s="117">
        <v>21017</v>
      </c>
      <c r="H6" s="117">
        <v>179380</v>
      </c>
      <c r="I6" s="117">
        <v>12015506</v>
      </c>
      <c r="J6" s="117">
        <v>26927739</v>
      </c>
      <c r="K6" s="117">
        <v>1763798</v>
      </c>
      <c r="L6" s="117">
        <v>4952774</v>
      </c>
      <c r="M6" s="117">
        <v>17829</v>
      </c>
      <c r="N6" s="117">
        <v>8753692</v>
      </c>
      <c r="O6" s="117">
        <v>14893</v>
      </c>
      <c r="P6" s="117">
        <v>0</v>
      </c>
      <c r="Q6" s="117">
        <v>456863</v>
      </c>
      <c r="R6" s="117"/>
      <c r="S6" s="117"/>
      <c r="T6" s="117">
        <f>SUM(E6:S6)</f>
        <v>55164102</v>
      </c>
      <c r="U6" s="28"/>
      <c r="V6" s="5">
        <f t="shared" si="1"/>
        <v>55164102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8" customFormat="1" ht="22.5" customHeight="1">
      <c r="A7" s="115"/>
      <c r="B7" s="104"/>
      <c r="C7" s="116"/>
      <c r="D7" s="104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>
        <f>SUM(E7:S7)</f>
        <v>0</v>
      </c>
      <c r="U7" s="28"/>
      <c r="V7" s="5">
        <f t="shared" si="1"/>
        <v>0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s="24" customFormat="1" ht="24.75" customHeight="1">
      <c r="A8" s="118"/>
      <c r="B8" s="111"/>
      <c r="C8" s="112" t="s">
        <v>6</v>
      </c>
      <c r="D8" s="113"/>
      <c r="E8" s="114">
        <f aca="true" t="shared" si="2" ref="E8:T8">SUM(E9,E10,E11,E20,E24)</f>
        <v>3153.143</v>
      </c>
      <c r="F8" s="114">
        <f t="shared" si="2"/>
        <v>20503.333</v>
      </c>
      <c r="G8" s="114">
        <f t="shared" si="2"/>
        <v>29179.302</v>
      </c>
      <c r="H8" s="114">
        <f t="shared" si="2"/>
        <v>157568.94400000002</v>
      </c>
      <c r="I8" s="114">
        <f t="shared" si="2"/>
        <v>16392587.95</v>
      </c>
      <c r="J8" s="114">
        <f t="shared" si="2"/>
        <v>33507479.174</v>
      </c>
      <c r="K8" s="114">
        <f t="shared" si="2"/>
        <v>2099261.541</v>
      </c>
      <c r="L8" s="114">
        <f t="shared" si="2"/>
        <v>5112818.856</v>
      </c>
      <c r="M8" s="114">
        <f t="shared" si="2"/>
        <v>6452.634</v>
      </c>
      <c r="N8" s="114">
        <f t="shared" si="2"/>
        <v>10486714.616999999</v>
      </c>
      <c r="O8" s="114">
        <f t="shared" si="2"/>
        <v>62931.703</v>
      </c>
      <c r="P8" s="114">
        <f t="shared" si="2"/>
        <v>0</v>
      </c>
      <c r="Q8" s="114">
        <f t="shared" si="2"/>
        <v>561685.8859999999</v>
      </c>
      <c r="R8" s="114">
        <f t="shared" si="2"/>
        <v>0</v>
      </c>
      <c r="S8" s="114">
        <f t="shared" si="2"/>
        <v>0</v>
      </c>
      <c r="T8" s="114">
        <f t="shared" si="2"/>
        <v>68440337.08299999</v>
      </c>
      <c r="U8" s="6"/>
      <c r="V8" s="23" t="e">
        <f>SUM(V9,V10,#REF!,#REF!,#REF!,#REF!,V11,V20:V20,#REF!,#REF!,#REF!,V24)</f>
        <v>#REF!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8" customFormat="1" ht="22.5" customHeight="1">
      <c r="A9" s="115" t="s">
        <v>7</v>
      </c>
      <c r="B9" s="104"/>
      <c r="C9" s="116" t="s">
        <v>8</v>
      </c>
      <c r="D9" s="104"/>
      <c r="E9" s="117">
        <v>0</v>
      </c>
      <c r="F9" s="117">
        <v>20503.333</v>
      </c>
      <c r="G9" s="117">
        <v>13506.837</v>
      </c>
      <c r="H9" s="117">
        <v>7125.1669999999995</v>
      </c>
      <c r="I9" s="117">
        <v>29998.428</v>
      </c>
      <c r="J9" s="117">
        <v>245639.185</v>
      </c>
      <c r="K9" s="117">
        <v>43336.273</v>
      </c>
      <c r="L9" s="117">
        <v>98870.009</v>
      </c>
      <c r="M9" s="117">
        <v>2776.667</v>
      </c>
      <c r="N9" s="117"/>
      <c r="O9" s="117">
        <v>14093.333</v>
      </c>
      <c r="P9" s="117"/>
      <c r="Q9" s="117">
        <v>28577.517</v>
      </c>
      <c r="R9" s="117"/>
      <c r="S9" s="117"/>
      <c r="T9" s="117">
        <f>SUM(E9:S9)</f>
        <v>504426.749</v>
      </c>
      <c r="U9" s="28"/>
      <c r="V9" s="5">
        <f t="shared" si="1"/>
        <v>504426.749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s="18" customFormat="1" ht="22.5" customHeight="1">
      <c r="A10" s="115" t="s">
        <v>9</v>
      </c>
      <c r="B10" s="104"/>
      <c r="C10" s="116" t="s">
        <v>10</v>
      </c>
      <c r="D10" s="104"/>
      <c r="E10" s="117">
        <v>3153.143</v>
      </c>
      <c r="F10" s="117">
        <v>0</v>
      </c>
      <c r="G10" s="117">
        <v>15672.465</v>
      </c>
      <c r="H10" s="117"/>
      <c r="I10" s="117">
        <v>11935.656</v>
      </c>
      <c r="J10" s="117">
        <v>151817.375</v>
      </c>
      <c r="K10" s="117">
        <v>0</v>
      </c>
      <c r="L10" s="117">
        <v>9857.367</v>
      </c>
      <c r="M10" s="117">
        <v>3675.967</v>
      </c>
      <c r="N10" s="117"/>
      <c r="O10" s="117">
        <v>0</v>
      </c>
      <c r="P10" s="117"/>
      <c r="Q10" s="117">
        <v>19418.305</v>
      </c>
      <c r="R10" s="117"/>
      <c r="S10" s="117"/>
      <c r="T10" s="117">
        <f>SUM(E10:S10)</f>
        <v>215530.278</v>
      </c>
      <c r="U10" s="28"/>
      <c r="V10" s="5">
        <f t="shared" si="1"/>
        <v>215530.278</v>
      </c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s="16" customFormat="1" ht="22.5" customHeight="1">
      <c r="A11" s="115" t="s">
        <v>76</v>
      </c>
      <c r="B11" s="104"/>
      <c r="C11" s="119" t="s">
        <v>68</v>
      </c>
      <c r="D11" s="104"/>
      <c r="E11" s="117">
        <f aca="true" t="shared" si="3" ref="E11:Q11">SUM(E12:E18)</f>
        <v>0</v>
      </c>
      <c r="F11" s="117">
        <f t="shared" si="3"/>
        <v>0</v>
      </c>
      <c r="G11" s="117">
        <f t="shared" si="3"/>
        <v>0</v>
      </c>
      <c r="H11" s="117">
        <f t="shared" si="3"/>
        <v>0</v>
      </c>
      <c r="I11" s="117">
        <f t="shared" si="3"/>
        <v>0</v>
      </c>
      <c r="J11" s="117">
        <f t="shared" si="3"/>
        <v>4446.063</v>
      </c>
      <c r="K11" s="117">
        <f t="shared" si="3"/>
        <v>0</v>
      </c>
      <c r="L11" s="117">
        <f>SUM(L12:L19)</f>
        <v>2106.733</v>
      </c>
      <c r="M11" s="117">
        <f t="shared" si="3"/>
        <v>0</v>
      </c>
      <c r="N11" s="117">
        <f>SUM(N12:N18)</f>
        <v>0</v>
      </c>
      <c r="O11" s="117">
        <f t="shared" si="3"/>
        <v>48838.37</v>
      </c>
      <c r="P11" s="117">
        <f>SUM(P12:P18)</f>
        <v>0</v>
      </c>
      <c r="Q11" s="117">
        <f t="shared" si="3"/>
        <v>0</v>
      </c>
      <c r="R11" s="117">
        <f>SUM(R12:R18)</f>
        <v>0</v>
      </c>
      <c r="S11" s="117">
        <f>SUM(S12:S18)</f>
        <v>0</v>
      </c>
      <c r="T11" s="117">
        <f>SUM(T12:T19)</f>
        <v>55391.166000000005</v>
      </c>
      <c r="U11" s="7"/>
      <c r="V11" s="5">
        <f t="shared" si="1"/>
        <v>55391.166000000005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18" customFormat="1" ht="22.5" customHeight="1">
      <c r="A12" s="120" t="s">
        <v>20</v>
      </c>
      <c r="B12" s="121"/>
      <c r="C12" s="122" t="s">
        <v>38</v>
      </c>
      <c r="D12" s="104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>
        <f aca="true" t="shared" si="4" ref="T12:T19">SUM(E12:S12)</f>
        <v>0</v>
      </c>
      <c r="U12" s="28"/>
      <c r="V12" s="5">
        <f t="shared" si="1"/>
        <v>0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s="18" customFormat="1" ht="22.5" customHeight="1">
      <c r="A13" s="124" t="s">
        <v>39</v>
      </c>
      <c r="B13" s="104"/>
      <c r="C13" s="116" t="s">
        <v>98</v>
      </c>
      <c r="D13" s="104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>
        <f t="shared" si="4"/>
        <v>0</v>
      </c>
      <c r="U13" s="28"/>
      <c r="V13" s="5">
        <f t="shared" si="1"/>
        <v>0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s="18" customFormat="1" ht="22.5" customHeight="1">
      <c r="A14" s="124" t="s">
        <v>31</v>
      </c>
      <c r="B14" s="104"/>
      <c r="C14" s="116" t="s">
        <v>33</v>
      </c>
      <c r="D14" s="104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>
        <f t="shared" si="4"/>
        <v>0</v>
      </c>
      <c r="U14" s="28"/>
      <c r="V14" s="5">
        <f t="shared" si="1"/>
        <v>0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s="18" customFormat="1" ht="22.5" customHeight="1">
      <c r="A15" s="124" t="s">
        <v>32</v>
      </c>
      <c r="B15" s="104"/>
      <c r="C15" s="116" t="s">
        <v>34</v>
      </c>
      <c r="D15" s="104"/>
      <c r="E15" s="117">
        <v>0</v>
      </c>
      <c r="F15" s="117">
        <v>0</v>
      </c>
      <c r="G15" s="117">
        <v>0</v>
      </c>
      <c r="H15" s="117"/>
      <c r="I15" s="117">
        <v>0</v>
      </c>
      <c r="J15" s="117">
        <v>2344.3</v>
      </c>
      <c r="K15" s="117">
        <v>0</v>
      </c>
      <c r="L15" s="117">
        <v>2106.733</v>
      </c>
      <c r="M15" s="117">
        <v>0</v>
      </c>
      <c r="N15" s="117"/>
      <c r="O15" s="117">
        <v>0</v>
      </c>
      <c r="P15" s="117"/>
      <c r="Q15" s="117">
        <v>0</v>
      </c>
      <c r="R15" s="117"/>
      <c r="S15" s="117"/>
      <c r="T15" s="117">
        <f t="shared" si="4"/>
        <v>4451.033</v>
      </c>
      <c r="U15" s="28"/>
      <c r="V15" s="5">
        <f t="shared" si="1"/>
        <v>4451.033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s="18" customFormat="1" ht="22.5" customHeight="1">
      <c r="A16" s="124" t="s">
        <v>37</v>
      </c>
      <c r="B16" s="104"/>
      <c r="C16" s="116" t="s">
        <v>47</v>
      </c>
      <c r="D16" s="104"/>
      <c r="E16" s="117"/>
      <c r="F16" s="117"/>
      <c r="G16" s="117"/>
      <c r="H16" s="117"/>
      <c r="I16" s="117">
        <v>0</v>
      </c>
      <c r="J16" s="117">
        <v>2101.763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>
        <f t="shared" si="4"/>
        <v>2101.763</v>
      </c>
      <c r="U16" s="28"/>
      <c r="V16" s="5">
        <f t="shared" si="1"/>
        <v>2101.763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s="18" customFormat="1" ht="22.5" customHeight="1">
      <c r="A17" s="124" t="s">
        <v>21</v>
      </c>
      <c r="B17" s="104"/>
      <c r="C17" s="116" t="s">
        <v>36</v>
      </c>
      <c r="D17" s="104"/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/>
      <c r="O17" s="117">
        <v>48838.37</v>
      </c>
      <c r="P17" s="117"/>
      <c r="Q17" s="117">
        <v>0</v>
      </c>
      <c r="R17" s="117"/>
      <c r="S17" s="117"/>
      <c r="T17" s="117">
        <f t="shared" si="4"/>
        <v>48838.37</v>
      </c>
      <c r="U17" s="28"/>
      <c r="V17" s="5">
        <f t="shared" si="1"/>
        <v>48838.37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s="18" customFormat="1" ht="22.5" customHeight="1">
      <c r="A18" s="124" t="s">
        <v>23</v>
      </c>
      <c r="B18" s="104"/>
      <c r="C18" s="116" t="s">
        <v>35</v>
      </c>
      <c r="D18" s="104"/>
      <c r="E18" s="117"/>
      <c r="F18" s="117"/>
      <c r="G18" s="117"/>
      <c r="H18" s="117">
        <v>0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>
        <f t="shared" si="4"/>
        <v>0</v>
      </c>
      <c r="U18" s="28"/>
      <c r="V18" s="5">
        <f t="shared" si="1"/>
        <v>0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s="18" customFormat="1" ht="22.5" customHeight="1">
      <c r="A19" s="124" t="s">
        <v>96</v>
      </c>
      <c r="B19" s="104"/>
      <c r="C19" s="116" t="s">
        <v>97</v>
      </c>
      <c r="D19" s="104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>
        <f t="shared" si="4"/>
        <v>0</v>
      </c>
      <c r="U19" s="28"/>
      <c r="V19" s="5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22.5" customHeight="1">
      <c r="A20" s="125" t="s">
        <v>77</v>
      </c>
      <c r="B20" s="126"/>
      <c r="C20" s="127" t="s">
        <v>15</v>
      </c>
      <c r="D20" s="104"/>
      <c r="E20" s="128">
        <f aca="true" t="shared" si="5" ref="E20:O20">SUM(E21,E22,E23)</f>
        <v>0</v>
      </c>
      <c r="F20" s="128">
        <f t="shared" si="5"/>
        <v>0</v>
      </c>
      <c r="G20" s="128">
        <f t="shared" si="5"/>
        <v>0</v>
      </c>
      <c r="H20" s="128">
        <f t="shared" si="5"/>
        <v>150443.77700000003</v>
      </c>
      <c r="I20" s="128">
        <f t="shared" si="5"/>
        <v>16350653.865999999</v>
      </c>
      <c r="J20" s="128">
        <f t="shared" si="5"/>
        <v>33105576.551</v>
      </c>
      <c r="K20" s="128">
        <f t="shared" si="5"/>
        <v>2055925.2680000002</v>
      </c>
      <c r="L20" s="128">
        <f t="shared" si="5"/>
        <v>5001984.7469999995</v>
      </c>
      <c r="M20" s="128">
        <f t="shared" si="5"/>
        <v>0</v>
      </c>
      <c r="N20" s="128">
        <f t="shared" si="5"/>
        <v>10486714.616999999</v>
      </c>
      <c r="O20" s="128">
        <f t="shared" si="5"/>
        <v>0</v>
      </c>
      <c r="P20" s="128">
        <f>SUM(P21,P22,P23)</f>
        <v>0</v>
      </c>
      <c r="Q20" s="128">
        <f>SUM(Q21,Q22,Q23)</f>
        <v>513690.06399999995</v>
      </c>
      <c r="R20" s="128">
        <f>SUM(R21,R22,R23)</f>
        <v>0</v>
      </c>
      <c r="S20" s="128">
        <f>SUM(S21,S22,S23)</f>
        <v>0</v>
      </c>
      <c r="T20" s="129">
        <f>SUM(T21,T22,T23)</f>
        <v>67664988.88999999</v>
      </c>
      <c r="U20" s="2"/>
      <c r="V20" s="5">
        <f t="shared" si="1"/>
        <v>67664988.88999999</v>
      </c>
      <c r="W20" s="7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18" customFormat="1" ht="22.5" customHeight="1">
      <c r="A21" s="124" t="s">
        <v>20</v>
      </c>
      <c r="B21" s="104"/>
      <c r="C21" s="116" t="s">
        <v>42</v>
      </c>
      <c r="D21" s="104"/>
      <c r="E21" s="117"/>
      <c r="F21" s="117"/>
      <c r="G21" s="117"/>
      <c r="H21" s="117"/>
      <c r="I21" s="117">
        <v>393.82</v>
      </c>
      <c r="J21" s="117">
        <v>0</v>
      </c>
      <c r="K21" s="117"/>
      <c r="L21" s="117">
        <v>80535.01000000001</v>
      </c>
      <c r="M21" s="117"/>
      <c r="N21" s="117"/>
      <c r="O21" s="117"/>
      <c r="P21" s="117"/>
      <c r="Q21" s="117">
        <v>0</v>
      </c>
      <c r="R21" s="117"/>
      <c r="S21" s="117"/>
      <c r="T21" s="117">
        <f>SUM(E21:S21)</f>
        <v>80928.83000000002</v>
      </c>
      <c r="U21" s="28"/>
      <c r="V21" s="5">
        <f t="shared" si="1"/>
        <v>80928.83000000002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s="18" customFormat="1" ht="22.5" customHeight="1">
      <c r="A22" s="124" t="s">
        <v>39</v>
      </c>
      <c r="B22" s="104"/>
      <c r="C22" s="116" t="s">
        <v>43</v>
      </c>
      <c r="D22" s="104"/>
      <c r="E22" s="117"/>
      <c r="F22" s="117"/>
      <c r="G22" s="117"/>
      <c r="H22" s="117">
        <v>150443.77700000003</v>
      </c>
      <c r="I22" s="117">
        <v>16350260.045999998</v>
      </c>
      <c r="J22" s="117">
        <v>33105576.551</v>
      </c>
      <c r="K22" s="117">
        <v>2055925.2680000002</v>
      </c>
      <c r="L22" s="117">
        <v>4921449.737</v>
      </c>
      <c r="M22" s="117"/>
      <c r="N22" s="117">
        <v>10486714.616999999</v>
      </c>
      <c r="O22" s="117"/>
      <c r="P22" s="117">
        <v>0</v>
      </c>
      <c r="Q22" s="117">
        <v>513690.06399999995</v>
      </c>
      <c r="R22" s="117"/>
      <c r="S22" s="117"/>
      <c r="T22" s="117">
        <f>SUM(E22:S22)</f>
        <v>67584060.05999999</v>
      </c>
      <c r="U22" s="28"/>
      <c r="V22" s="5">
        <f t="shared" si="1"/>
        <v>67584060.05999999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s="18" customFormat="1" ht="22.5" customHeight="1">
      <c r="A23" s="124" t="s">
        <v>31</v>
      </c>
      <c r="B23" s="104"/>
      <c r="C23" s="116" t="s">
        <v>101</v>
      </c>
      <c r="D23" s="104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>
        <f>SUM(E23:S23)</f>
        <v>0</v>
      </c>
      <c r="U23" s="28"/>
      <c r="V23" s="5">
        <f t="shared" si="1"/>
        <v>0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s="18" customFormat="1" ht="22.5" customHeight="1">
      <c r="A24" s="125"/>
      <c r="B24" s="126"/>
      <c r="C24" s="127"/>
      <c r="D24" s="104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>
        <f>SUM(E24:S24)</f>
        <v>0</v>
      </c>
      <c r="U24" s="28"/>
      <c r="V24" s="5">
        <f t="shared" si="1"/>
        <v>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5:33" ht="25.5" customHeight="1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"/>
      <c r="U25" s="2"/>
      <c r="V25" s="2"/>
      <c r="W25" s="7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5:33" ht="18" customHeight="1" hidden="1"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f>+R3-R8</f>
        <v>0</v>
      </c>
      <c r="S26" s="11">
        <f>+S3-S8</f>
        <v>0</v>
      </c>
      <c r="T26" s="4">
        <f>+T3-T8</f>
        <v>-13226588.47299999</v>
      </c>
      <c r="U26" s="4">
        <f>+U3-U8</f>
        <v>0</v>
      </c>
      <c r="V26" s="4" t="e">
        <f>+V3-V8</f>
        <v>#REF!</v>
      </c>
      <c r="W26" s="7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5:33" ht="18" customHeight="1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4"/>
      <c r="U27" s="2"/>
      <c r="V27" s="2"/>
      <c r="W27" s="7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5:33" ht="18" customHeight="1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4"/>
      <c r="U28" s="2"/>
      <c r="V28" s="2"/>
      <c r="W28" s="7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5:33" ht="18" customHeight="1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4"/>
      <c r="U29" s="2"/>
      <c r="V29" s="2"/>
      <c r="W29" s="7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5:33" ht="18" customHeight="1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4"/>
      <c r="U30" s="2"/>
      <c r="V30" s="2"/>
      <c r="W30" s="7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5:33" ht="18" customHeight="1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2"/>
      <c r="U31" s="2"/>
      <c r="V31" s="2"/>
      <c r="W31" s="7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5:33" ht="18" customHeight="1"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2"/>
      <c r="U32" s="2"/>
      <c r="V32" s="2"/>
      <c r="W32" s="7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5:33" ht="18" customHeight="1">
      <c r="E33" s="7"/>
      <c r="F33" s="7"/>
      <c r="G33" s="7"/>
      <c r="H33" s="7"/>
      <c r="I33" s="7"/>
      <c r="J33" s="7"/>
      <c r="K33" s="40"/>
      <c r="L33" s="7"/>
      <c r="M33" s="7"/>
      <c r="N33" s="7"/>
      <c r="O33" s="7"/>
      <c r="P33" s="7"/>
      <c r="Q33" s="7"/>
      <c r="R33" s="7"/>
      <c r="S33" s="7"/>
      <c r="T33" s="2"/>
      <c r="U33" s="2"/>
      <c r="V33" s="2"/>
      <c r="W33" s="7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5:33" ht="18" customHeight="1"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2"/>
      <c r="U34" s="2"/>
      <c r="V34" s="2"/>
      <c r="W34" s="7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5:33" ht="18" customHeight="1"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2"/>
      <c r="U35" s="2"/>
      <c r="V35" s="2"/>
      <c r="W35" s="7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5:33" ht="18" customHeight="1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"/>
      <c r="U36" s="2"/>
      <c r="V36" s="2"/>
      <c r="W36" s="7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5:33" ht="18" customHeight="1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"/>
      <c r="U37" s="2"/>
      <c r="V37" s="2"/>
      <c r="W37" s="7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5:33" ht="18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2"/>
      <c r="U38" s="2"/>
      <c r="V38" s="2"/>
      <c r="W38" s="7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5:33" ht="18" customHeight="1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2"/>
      <c r="U39" s="2"/>
      <c r="V39" s="2"/>
      <c r="W39" s="7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5:33" ht="18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2"/>
      <c r="U40" s="2"/>
      <c r="V40" s="2"/>
      <c r="W40" s="7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5:33" ht="18" customHeight="1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2"/>
      <c r="U41" s="2"/>
      <c r="V41" s="2"/>
      <c r="W41" s="7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5:33" ht="18" customHeight="1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2"/>
      <c r="U42" s="2"/>
      <c r="V42" s="2"/>
      <c r="W42" s="7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5:33" ht="18" customHeight="1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"/>
      <c r="U43" s="2"/>
      <c r="V43" s="2"/>
      <c r="W43" s="7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5:33" ht="18" customHeight="1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2"/>
      <c r="U44" s="2"/>
      <c r="V44" s="2"/>
      <c r="W44" s="7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5:33" ht="18" customHeight="1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2"/>
      <c r="U45" s="2"/>
      <c r="V45" s="2"/>
      <c r="W45" s="7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5:33" ht="18" customHeight="1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2"/>
      <c r="U46" s="2"/>
      <c r="V46" s="2"/>
      <c r="W46" s="7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5:33" ht="18" customHeight="1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2"/>
      <c r="U47" s="2"/>
      <c r="V47" s="2"/>
      <c r="W47" s="7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5:33" ht="18" customHeight="1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2"/>
      <c r="U48" s="2"/>
      <c r="V48" s="2"/>
      <c r="W48" s="7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5:33" ht="18" customHeight="1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2"/>
      <c r="U49" s="2"/>
      <c r="V49" s="2"/>
      <c r="W49" s="7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5:33" ht="18" customHeight="1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2"/>
      <c r="U50" s="2"/>
      <c r="V50" s="2"/>
      <c r="W50" s="7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5:33" ht="18" customHeight="1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2"/>
      <c r="U51" s="2"/>
      <c r="V51" s="2"/>
      <c r="W51" s="7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5:33" ht="18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2"/>
      <c r="U52" s="2"/>
      <c r="V52" s="2"/>
      <c r="W52" s="7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5:33" ht="18" customHeight="1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2"/>
      <c r="U53" s="2"/>
      <c r="V53" s="2"/>
      <c r="W53" s="7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5:33" ht="18" customHeight="1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2"/>
      <c r="U54" s="2"/>
      <c r="V54" s="2"/>
      <c r="W54" s="7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1:33" ht="18" customHeight="1">
      <c r="U55" s="2"/>
      <c r="V55" s="2"/>
      <c r="W55" s="7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1:33" ht="18" customHeight="1">
      <c r="U56" s="2"/>
      <c r="V56" s="2"/>
      <c r="W56" s="7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1:33" ht="18" customHeight="1">
      <c r="U57" s="2"/>
      <c r="V57" s="2"/>
      <c r="W57" s="7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1:33" ht="18" customHeight="1">
      <c r="U58" s="2"/>
      <c r="V58" s="2"/>
      <c r="W58" s="7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1:33" ht="18" customHeight="1">
      <c r="U59" s="2"/>
      <c r="V59" s="2"/>
      <c r="W59" s="7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1:33" ht="18" customHeight="1">
      <c r="U60" s="2"/>
      <c r="V60" s="2"/>
      <c r="W60" s="7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1:33" ht="18" customHeight="1">
      <c r="U61" s="2"/>
      <c r="V61" s="2"/>
      <c r="W61" s="7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1:33" ht="18" customHeight="1">
      <c r="U62" s="2"/>
      <c r="V62" s="2"/>
      <c r="W62" s="7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1:33" ht="18" customHeight="1">
      <c r="U63" s="2"/>
      <c r="V63" s="2"/>
      <c r="W63" s="7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1:33" ht="18" customHeight="1">
      <c r="U64" s="2"/>
      <c r="V64" s="2"/>
      <c r="W64" s="7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1:33" ht="18" customHeight="1">
      <c r="U65" s="2"/>
      <c r="V65" s="2"/>
      <c r="W65" s="7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1:33" ht="18" customHeight="1">
      <c r="U66" s="2"/>
      <c r="V66" s="2"/>
      <c r="W66" s="7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1:33" ht="18" customHeight="1">
      <c r="U67" s="2"/>
      <c r="V67" s="2"/>
      <c r="W67" s="7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1:33" ht="18" customHeight="1">
      <c r="U68" s="2"/>
      <c r="V68" s="2"/>
      <c r="W68" s="7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1:33" ht="18" customHeight="1">
      <c r="U69" s="2"/>
      <c r="V69" s="2"/>
      <c r="W69" s="7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1:33" ht="18" customHeight="1">
      <c r="U70" s="2"/>
      <c r="V70" s="2"/>
      <c r="W70" s="7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1:33" ht="18" customHeight="1">
      <c r="U71" s="2"/>
      <c r="V71" s="2"/>
      <c r="W71" s="7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1:33" ht="18" customHeight="1">
      <c r="U72" s="2"/>
      <c r="V72" s="2"/>
      <c r="W72" s="7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1:33" ht="18" customHeight="1">
      <c r="U73" s="2"/>
      <c r="V73" s="2"/>
      <c r="W73" s="7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1:33" ht="18" customHeight="1">
      <c r="U74" s="2"/>
      <c r="V74" s="2"/>
      <c r="W74" s="7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1:33" ht="18" customHeight="1">
      <c r="U75" s="2"/>
      <c r="V75" s="2"/>
      <c r="W75" s="7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1:33" ht="18" customHeight="1">
      <c r="U76" s="2"/>
      <c r="V76" s="2"/>
      <c r="W76" s="7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1:33" ht="18" customHeight="1">
      <c r="U77" s="2"/>
      <c r="V77" s="2"/>
      <c r="W77" s="7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1:33" ht="18" customHeight="1">
      <c r="U78" s="2"/>
      <c r="V78" s="2"/>
      <c r="W78" s="7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1:33" ht="18" customHeight="1">
      <c r="U79" s="2"/>
      <c r="V79" s="2"/>
      <c r="W79" s="7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1:33" ht="18" customHeight="1">
      <c r="U80" s="2"/>
      <c r="V80" s="2"/>
      <c r="W80" s="7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1:33" ht="18" customHeight="1">
      <c r="U81" s="2"/>
      <c r="V81" s="2"/>
      <c r="W81" s="7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1:33" ht="18" customHeight="1">
      <c r="U82" s="2"/>
      <c r="V82" s="2"/>
      <c r="W82" s="7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1:33" ht="18" customHeight="1">
      <c r="U83" s="2"/>
      <c r="V83" s="2"/>
      <c r="W83" s="7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1:33" ht="18" customHeight="1">
      <c r="U84" s="2"/>
      <c r="V84" s="2"/>
      <c r="W84" s="7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1:33" ht="18" customHeight="1">
      <c r="U85" s="2"/>
      <c r="V85" s="2"/>
      <c r="W85" s="7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1:33" ht="18" customHeight="1">
      <c r="U86" s="2"/>
      <c r="V86" s="2"/>
      <c r="W86" s="7"/>
      <c r="X86" s="2"/>
      <c r="Y86" s="2"/>
      <c r="Z86" s="2"/>
      <c r="AA86" s="2"/>
      <c r="AB86" s="2"/>
      <c r="AC86" s="2"/>
      <c r="AD86" s="2"/>
      <c r="AE86" s="2"/>
      <c r="AF86" s="2"/>
      <c r="AG86" s="2"/>
    </row>
  </sheetData>
  <sheetProtection/>
  <printOptions/>
  <pageMargins left="0.9443307086614173" right="0.15748031496062992" top="0.6540625" bottom="0.35433070866141736" header="0.31496062992125984" footer="0.31496062992125984"/>
  <pageSetup fitToHeight="0" horizontalDpi="600" verticalDpi="600" orientation="landscape" paperSize="9" scale="39" r:id="rId2"/>
  <headerFooter>
    <oddHeader>&amp;L&amp;G&amp;C
&amp;"Verdana,Negrita"PRESUPUESTO EJECUTADO MOP 2021 AL MES DE JUNIO (FONDOS FET)      
 (Miles de $ 2021)     &amp;"Courier,Normal"
</oddHeader>
    <oddFooter>&amp;L&amp;G&amp;R&amp;P</oddFooter>
  </headerFooter>
  <colBreaks count="1" manualBreakCount="1">
    <brk id="20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" sqref="F1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9.375" style="16" bestFit="1" customWidth="1"/>
    <col min="7" max="7" width="18.875" style="16" bestFit="1" customWidth="1"/>
    <col min="8" max="9" width="19.875" style="16" bestFit="1" customWidth="1"/>
    <col min="10" max="10" width="20.75390625" style="16" bestFit="1" customWidth="1"/>
    <col min="11" max="11" width="26.00390625" style="16" customWidth="1"/>
    <col min="12" max="12" width="20.75390625" style="16" bestFit="1" customWidth="1"/>
    <col min="13" max="13" width="21.375" style="16" bestFit="1" customWidth="1"/>
    <col min="14" max="14" width="22.625" style="16" bestFit="1" customWidth="1"/>
    <col min="15" max="15" width="20.75390625" style="16" bestFit="1" customWidth="1"/>
    <col min="16" max="16" width="19.875" style="16" bestFit="1" customWidth="1"/>
    <col min="17" max="17" width="23.00390625" style="16" bestFit="1" customWidth="1"/>
    <col min="18" max="18" width="20.50390625" style="16" bestFit="1" customWidth="1"/>
    <col min="19" max="19" width="18.875" style="16" bestFit="1" customWidth="1"/>
    <col min="20" max="20" width="19.375" style="16" bestFit="1" customWidth="1"/>
    <col min="21" max="21" width="23.875" style="1" bestFit="1" customWidth="1"/>
    <col min="22" max="22" width="2.50390625" style="1" hidden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0"/>
      <c r="Q1" s="20"/>
      <c r="R1" s="20"/>
    </row>
    <row r="2" spans="2:21" ht="18" customHeight="1">
      <c r="B2" s="35"/>
      <c r="F2" s="36"/>
      <c r="G2" s="36"/>
      <c r="H2" s="36"/>
      <c r="I2" s="36"/>
      <c r="J2" s="36"/>
      <c r="K2" s="36" t="s">
        <v>117</v>
      </c>
      <c r="L2" s="36"/>
      <c r="M2" s="36"/>
      <c r="N2" s="36"/>
      <c r="O2" s="43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130" t="s">
        <v>102</v>
      </c>
      <c r="L3" s="130"/>
      <c r="M3" s="130"/>
      <c r="N3" s="37"/>
      <c r="O3" s="37"/>
      <c r="P3" s="37"/>
      <c r="Q3" s="37"/>
      <c r="R3" s="37"/>
      <c r="S3" s="37"/>
      <c r="T3" s="37"/>
      <c r="U3" s="9"/>
    </row>
    <row r="4" spans="2:26" ht="18" customHeight="1">
      <c r="B4" s="38"/>
      <c r="S4" s="20"/>
      <c r="T4" s="20"/>
      <c r="U4" s="20"/>
      <c r="V4" s="16"/>
      <c r="W4" s="16"/>
      <c r="X4" s="16"/>
      <c r="Y4" s="16"/>
      <c r="Z4" s="16"/>
    </row>
    <row r="5" spans="2:26" ht="18" customHeight="1">
      <c r="B5" s="38"/>
      <c r="S5" s="20"/>
      <c r="T5" s="20"/>
      <c r="U5" s="20"/>
      <c r="V5" s="16"/>
      <c r="W5" s="16"/>
      <c r="X5" s="16"/>
      <c r="Y5" s="16"/>
      <c r="Z5" s="16"/>
    </row>
    <row r="6" spans="2:18" s="16" customFormat="1" ht="18" customHeight="1">
      <c r="B6" s="30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52" customFormat="1" ht="24.75" customHeight="1">
      <c r="A9" s="44"/>
      <c r="B9" s="45" t="s">
        <v>0</v>
      </c>
      <c r="C9" s="46"/>
      <c r="D9" s="47" t="s">
        <v>1</v>
      </c>
      <c r="E9" s="48"/>
      <c r="F9" s="49">
        <f aca="true" t="shared" si="0" ref="F9:T9">SUM(F11,F12,F13,F14,F19,F20,F21,F22,F23,F24,F10)</f>
        <v>3830879969</v>
      </c>
      <c r="G9" s="49">
        <f t="shared" si="0"/>
        <v>1698287288</v>
      </c>
      <c r="H9" s="49">
        <f t="shared" si="0"/>
        <v>4171744934</v>
      </c>
      <c r="I9" s="49">
        <f t="shared" si="0"/>
        <v>8874285126</v>
      </c>
      <c r="J9" s="49">
        <f t="shared" si="0"/>
        <v>49319691796</v>
      </c>
      <c r="K9" s="49">
        <f t="shared" si="0"/>
        <v>482979167680</v>
      </c>
      <c r="L9" s="49">
        <f t="shared" si="0"/>
        <v>36698379140</v>
      </c>
      <c r="M9" s="49">
        <f t="shared" si="0"/>
        <v>45450984688</v>
      </c>
      <c r="N9" s="49">
        <f t="shared" si="0"/>
        <v>-19919308143</v>
      </c>
      <c r="O9" s="49">
        <f t="shared" si="0"/>
        <v>62207661899</v>
      </c>
      <c r="P9" s="49">
        <f t="shared" si="0"/>
        <v>9855207154</v>
      </c>
      <c r="Q9" s="49">
        <f>SUM(Q11,Q12,Q13,Q14,Q19,Q20,Q21,Q22,Q23,Q24,Q10)</f>
        <v>430303957554</v>
      </c>
      <c r="R9" s="49">
        <f t="shared" si="0"/>
        <v>7287402479</v>
      </c>
      <c r="S9" s="49">
        <f t="shared" si="0"/>
        <v>1221611000</v>
      </c>
      <c r="T9" s="49">
        <f t="shared" si="0"/>
        <v>6161956000</v>
      </c>
      <c r="U9" s="49">
        <f>SUM(U11,U12,U13,U14,U19,U20,U21,U22,U24,U10,U23)</f>
        <v>1130141908564</v>
      </c>
      <c r="V9" s="50"/>
      <c r="W9" s="50">
        <f>SUM(W11,W10,W12,W13,W14,W19,W20,W21,W22,W24,W23)</f>
        <v>1122758341564</v>
      </c>
      <c r="X9" s="51"/>
      <c r="Y9" s="51">
        <f>+U9-T9-S9</f>
        <v>1122758341564</v>
      </c>
      <c r="Z9" s="51"/>
      <c r="AA9" s="51"/>
      <c r="AB9" s="51"/>
      <c r="AC9" s="51"/>
      <c r="AD9" s="51"/>
      <c r="AE9" s="51"/>
      <c r="AF9" s="51"/>
      <c r="AG9" s="51"/>
      <c r="AH9" s="51"/>
    </row>
    <row r="10" spans="1:34" s="18" customFormat="1" ht="22.5" customHeight="1">
      <c r="A10" s="27"/>
      <c r="B10" s="25" t="s">
        <v>37</v>
      </c>
      <c r="D10" s="26" t="s">
        <v>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221700000</v>
      </c>
      <c r="T10" s="12"/>
      <c r="U10" s="12">
        <f>SUM(F10:T10)</f>
        <v>221700000</v>
      </c>
      <c r="V10" s="28"/>
      <c r="W10" s="5">
        <f>+U10-T10-S10</f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25" t="s">
        <v>21</v>
      </c>
      <c r="D11" s="26" t="s">
        <v>22</v>
      </c>
      <c r="F11" s="12">
        <v>801255</v>
      </c>
      <c r="G11" s="12">
        <v>385278</v>
      </c>
      <c r="H11" s="12">
        <v>4335588</v>
      </c>
      <c r="I11" s="12">
        <v>11638522</v>
      </c>
      <c r="J11" s="12">
        <v>6542834</v>
      </c>
      <c r="K11" s="12">
        <v>66974938</v>
      </c>
      <c r="L11" s="12">
        <v>3742342</v>
      </c>
      <c r="M11" s="12">
        <v>3024258</v>
      </c>
      <c r="N11" s="12">
        <v>1191859</v>
      </c>
      <c r="O11" s="12">
        <v>700092</v>
      </c>
      <c r="P11" s="12">
        <v>8592162</v>
      </c>
      <c r="Q11" s="12"/>
      <c r="R11" s="12">
        <v>2235768</v>
      </c>
      <c r="S11" s="12">
        <v>1317000</v>
      </c>
      <c r="T11" s="12"/>
      <c r="U11" s="12">
        <f>SUM(F11:T11)</f>
        <v>111481896</v>
      </c>
      <c r="V11" s="28"/>
      <c r="W11" s="5">
        <f>+U11-T11-S11</f>
        <v>110164896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25" t="s">
        <v>23</v>
      </c>
      <c r="D12" s="26" t="s">
        <v>24</v>
      </c>
      <c r="F12" s="12"/>
      <c r="G12" s="12"/>
      <c r="H12" s="12"/>
      <c r="I12" s="12">
        <v>110000</v>
      </c>
      <c r="J12" s="12">
        <v>430687522</v>
      </c>
      <c r="K12" s="12">
        <v>4214766180</v>
      </c>
      <c r="L12" s="12">
        <v>0</v>
      </c>
      <c r="M12" s="12"/>
      <c r="N12" s="12"/>
      <c r="O12" s="12"/>
      <c r="P12" s="12"/>
      <c r="Q12" s="12">
        <v>17548909249</v>
      </c>
      <c r="R12" s="12"/>
      <c r="S12" s="12">
        <v>153257000</v>
      </c>
      <c r="T12" s="12"/>
      <c r="U12" s="12">
        <f>SUM(F12:T12)</f>
        <v>22347729951</v>
      </c>
      <c r="V12" s="28"/>
      <c r="W12" s="5">
        <f>+U12-T12-S12</f>
        <v>22194472951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25" t="s">
        <v>25</v>
      </c>
      <c r="D13" s="26" t="s">
        <v>26</v>
      </c>
      <c r="F13" s="12">
        <v>204722519</v>
      </c>
      <c r="G13" s="12">
        <v>187320559</v>
      </c>
      <c r="H13" s="12">
        <v>155509300</v>
      </c>
      <c r="I13" s="12">
        <v>264402914</v>
      </c>
      <c r="J13" s="12">
        <v>326619622</v>
      </c>
      <c r="K13" s="12">
        <v>3622439897</v>
      </c>
      <c r="L13" s="12">
        <v>314291691</v>
      </c>
      <c r="M13" s="12">
        <v>243466667</v>
      </c>
      <c r="N13" s="12">
        <v>83709495</v>
      </c>
      <c r="O13" s="12">
        <v>135022797</v>
      </c>
      <c r="P13" s="12">
        <v>363161204</v>
      </c>
      <c r="Q13" s="12">
        <v>23312484569</v>
      </c>
      <c r="R13" s="12">
        <v>315658666</v>
      </c>
      <c r="S13" s="12">
        <v>9187000</v>
      </c>
      <c r="T13" s="12">
        <v>101016000</v>
      </c>
      <c r="U13" s="12">
        <f>SUM(F13:T13)</f>
        <v>29639012900</v>
      </c>
      <c r="V13" s="28"/>
      <c r="W13" s="59">
        <f aca="true" t="shared" si="1" ref="W13:W49">+U13-T13-S13</f>
        <v>29528809900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25" t="s">
        <v>44</v>
      </c>
      <c r="D14" s="26" t="s">
        <v>2</v>
      </c>
      <c r="F14" s="12">
        <f aca="true" t="shared" si="2" ref="F14:R14">SUM(F15,F18)</f>
        <v>3323598000</v>
      </c>
      <c r="G14" s="12">
        <f t="shared" si="2"/>
        <v>1561774000</v>
      </c>
      <c r="H14" s="12">
        <f t="shared" si="2"/>
        <v>4330000000</v>
      </c>
      <c r="I14" s="12">
        <f t="shared" si="2"/>
        <v>5750000000</v>
      </c>
      <c r="J14" s="12">
        <f t="shared" si="2"/>
        <v>46850000000</v>
      </c>
      <c r="K14" s="12">
        <f>SUM(K15,K18)</f>
        <v>414000944000</v>
      </c>
      <c r="L14" s="12">
        <f t="shared" si="2"/>
        <v>37943719000</v>
      </c>
      <c r="M14" s="12">
        <f t="shared" si="2"/>
        <v>40940000000</v>
      </c>
      <c r="N14" s="12">
        <f t="shared" si="2"/>
        <v>1100052000</v>
      </c>
      <c r="O14" s="12">
        <f>SUM(O15,O18)</f>
        <v>69830415000</v>
      </c>
      <c r="P14" s="12">
        <f>SUM(P15,P18)</f>
        <v>8766187632</v>
      </c>
      <c r="Q14" s="12">
        <f>SUM(Q15,Q18)</f>
        <v>183058454000</v>
      </c>
      <c r="R14" s="12">
        <f t="shared" si="2"/>
        <v>9464950000</v>
      </c>
      <c r="S14" s="12">
        <f>SUM(S15,S18)</f>
        <v>623824000</v>
      </c>
      <c r="T14" s="12">
        <f>SUM(T15,T18)</f>
        <v>6060940000</v>
      </c>
      <c r="U14" s="12">
        <f>SUM(U15,U18)</f>
        <v>833604857632</v>
      </c>
      <c r="V14" s="28"/>
      <c r="W14" s="5">
        <f>+U14-T14-S14</f>
        <v>826920093632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25" t="s">
        <v>20</v>
      </c>
      <c r="D15" s="26" t="s">
        <v>45</v>
      </c>
      <c r="F15" s="12">
        <f aca="true" t="shared" si="3" ref="F15:R15">SUM(F16:F17)</f>
        <v>3323598000</v>
      </c>
      <c r="G15" s="12">
        <f t="shared" si="3"/>
        <v>1561774000</v>
      </c>
      <c r="H15" s="12">
        <f t="shared" si="3"/>
        <v>4330000000</v>
      </c>
      <c r="I15" s="12">
        <f t="shared" si="3"/>
        <v>5750000000</v>
      </c>
      <c r="J15" s="12">
        <f t="shared" si="3"/>
        <v>46850000000</v>
      </c>
      <c r="K15" s="12">
        <f>SUM(K16:K17)</f>
        <v>414000944000</v>
      </c>
      <c r="L15" s="12">
        <f t="shared" si="3"/>
        <v>37943719000</v>
      </c>
      <c r="M15" s="12">
        <f t="shared" si="3"/>
        <v>40940000000</v>
      </c>
      <c r="N15" s="12">
        <f t="shared" si="3"/>
        <v>1100052000</v>
      </c>
      <c r="O15" s="12">
        <f t="shared" si="3"/>
        <v>69830415000</v>
      </c>
      <c r="P15" s="12">
        <f t="shared" si="3"/>
        <v>8444313000</v>
      </c>
      <c r="Q15" s="12">
        <f>SUM(Q16:Q17)</f>
        <v>183058454000</v>
      </c>
      <c r="R15" s="12">
        <f t="shared" si="3"/>
        <v>9464950000</v>
      </c>
      <c r="S15" s="12">
        <f>SUM(S16:S17)</f>
        <v>623824000</v>
      </c>
      <c r="T15" s="12">
        <f>SUM(T16:T17)</f>
        <v>6060940000</v>
      </c>
      <c r="U15" s="12">
        <f>SUM(U16:U17)</f>
        <v>833282983000</v>
      </c>
      <c r="V15" s="28"/>
      <c r="W15" s="5">
        <f t="shared" si="1"/>
        <v>826598219000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25"/>
      <c r="D16" s="26" t="s">
        <v>3</v>
      </c>
      <c r="F16" s="12">
        <v>3224114000</v>
      </c>
      <c r="G16" s="12">
        <v>1511774000</v>
      </c>
      <c r="H16" s="12">
        <v>4180000000</v>
      </c>
      <c r="I16" s="12">
        <v>5450000000</v>
      </c>
      <c r="J16" s="12">
        <v>7350000000</v>
      </c>
      <c r="K16" s="12">
        <v>54761737000</v>
      </c>
      <c r="L16" s="12">
        <v>3943719000</v>
      </c>
      <c r="M16" s="12">
        <v>2940000000</v>
      </c>
      <c r="N16" s="12">
        <v>814893000</v>
      </c>
      <c r="O16" s="12">
        <v>3060415000</v>
      </c>
      <c r="P16" s="12">
        <v>7834269000</v>
      </c>
      <c r="Q16" s="12">
        <v>5694448000</v>
      </c>
      <c r="R16" s="12">
        <v>6800000000</v>
      </c>
      <c r="S16" s="12">
        <v>542000000</v>
      </c>
      <c r="T16" s="12">
        <v>3781217000</v>
      </c>
      <c r="U16" s="12">
        <f aca="true" t="shared" si="4" ref="U16:U24">SUM(F16:T16)</f>
        <v>111888586000</v>
      </c>
      <c r="V16" s="28"/>
      <c r="W16" s="5">
        <f t="shared" si="1"/>
        <v>107565369000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25"/>
      <c r="D17" s="26" t="s">
        <v>48</v>
      </c>
      <c r="F17" s="12">
        <v>99484000</v>
      </c>
      <c r="G17" s="12">
        <v>50000000</v>
      </c>
      <c r="H17" s="12">
        <v>150000000</v>
      </c>
      <c r="I17" s="12">
        <v>300000000</v>
      </c>
      <c r="J17" s="12">
        <v>39500000000</v>
      </c>
      <c r="K17" s="12">
        <v>359239207000</v>
      </c>
      <c r="L17" s="12">
        <v>34000000000</v>
      </c>
      <c r="M17" s="12">
        <v>38000000000</v>
      </c>
      <c r="N17" s="12">
        <v>285159000</v>
      </c>
      <c r="O17" s="12">
        <v>66770000000</v>
      </c>
      <c r="P17" s="12">
        <v>610044000</v>
      </c>
      <c r="Q17" s="12">
        <v>177364006000</v>
      </c>
      <c r="R17" s="12">
        <v>2664950000</v>
      </c>
      <c r="S17" s="12">
        <v>81824000</v>
      </c>
      <c r="T17" s="12">
        <v>2279723000</v>
      </c>
      <c r="U17" s="12">
        <f t="shared" si="4"/>
        <v>721394397000</v>
      </c>
      <c r="V17" s="28"/>
      <c r="W17" s="5">
        <f t="shared" si="1"/>
        <v>719032850000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25" t="s">
        <v>31</v>
      </c>
      <c r="D18" s="26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321874632</v>
      </c>
      <c r="Q18" s="12"/>
      <c r="R18" s="12"/>
      <c r="S18" s="12"/>
      <c r="T18" s="12"/>
      <c r="U18" s="12">
        <f t="shared" si="4"/>
        <v>321874632</v>
      </c>
      <c r="V18" s="28"/>
      <c r="W18" s="5">
        <f t="shared" si="1"/>
        <v>321874632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25" t="s">
        <v>4</v>
      </c>
      <c r="D19" s="26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4"/>
        <v>0</v>
      </c>
      <c r="V19" s="28"/>
      <c r="W19" s="5">
        <f t="shared" si="1"/>
        <v>0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25" t="s">
        <v>71</v>
      </c>
      <c r="D20" s="26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8"/>
      <c r="W20" s="5">
        <f t="shared" si="1"/>
        <v>0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25" t="s">
        <v>72</v>
      </c>
      <c r="D21" s="26" t="s">
        <v>29</v>
      </c>
      <c r="F21" s="12">
        <v>106316827</v>
      </c>
      <c r="G21" s="12">
        <v>51750207</v>
      </c>
      <c r="H21" s="12">
        <v>134885451</v>
      </c>
      <c r="I21" s="12">
        <v>144919503</v>
      </c>
      <c r="J21" s="12">
        <v>209612233</v>
      </c>
      <c r="K21" s="12">
        <v>2745646832</v>
      </c>
      <c r="L21" s="12">
        <v>397028689</v>
      </c>
      <c r="M21" s="12">
        <v>130896765</v>
      </c>
      <c r="N21" s="12">
        <v>61978959</v>
      </c>
      <c r="O21" s="12">
        <v>98011555</v>
      </c>
      <c r="P21" s="12">
        <v>253489132</v>
      </c>
      <c r="Q21" s="12">
        <v>19337480</v>
      </c>
      <c r="R21" s="12">
        <v>174911303</v>
      </c>
      <c r="S21" s="12">
        <v>58440000</v>
      </c>
      <c r="T21" s="12"/>
      <c r="U21" s="12">
        <f t="shared" si="4"/>
        <v>4587224936</v>
      </c>
      <c r="V21" s="28"/>
      <c r="W21" s="5">
        <f t="shared" si="1"/>
        <v>4528784936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25" t="s">
        <v>73</v>
      </c>
      <c r="D22" s="26" t="s">
        <v>51</v>
      </c>
      <c r="F22" s="12"/>
      <c r="G22" s="12"/>
      <c r="H22" s="12"/>
      <c r="I22" s="12">
        <v>0</v>
      </c>
      <c r="J22" s="12"/>
      <c r="K22" s="12">
        <v>1520000000</v>
      </c>
      <c r="L22" s="12"/>
      <c r="M22" s="12"/>
      <c r="N22" s="12">
        <v>0</v>
      </c>
      <c r="O22" s="12"/>
      <c r="P22" s="12"/>
      <c r="Q22" s="12">
        <v>207947678571</v>
      </c>
      <c r="R22" s="12"/>
      <c r="S22" s="12"/>
      <c r="T22" s="12"/>
      <c r="U22" s="12">
        <f t="shared" si="4"/>
        <v>209467678571</v>
      </c>
      <c r="V22" s="28"/>
      <c r="W22" s="59">
        <f t="shared" si="1"/>
        <v>209467678571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25">
        <v>14</v>
      </c>
      <c r="D23" s="26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4"/>
        <v>0</v>
      </c>
      <c r="V23" s="28"/>
      <c r="W23" s="5">
        <f t="shared" si="1"/>
        <v>0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25" t="s">
        <v>74</v>
      </c>
      <c r="D24" s="26" t="s">
        <v>5</v>
      </c>
      <c r="F24" s="12">
        <v>195441368</v>
      </c>
      <c r="G24" s="12">
        <v>-102942756</v>
      </c>
      <c r="H24" s="12">
        <v>-452985405</v>
      </c>
      <c r="I24" s="12">
        <v>2703214187</v>
      </c>
      <c r="J24" s="12">
        <v>1496229585</v>
      </c>
      <c r="K24" s="12">
        <v>56808395833</v>
      </c>
      <c r="L24" s="12">
        <v>-1960402582</v>
      </c>
      <c r="M24" s="12">
        <v>4133596998</v>
      </c>
      <c r="N24" s="12">
        <v>-21166240456</v>
      </c>
      <c r="O24" s="12">
        <v>-7856487545</v>
      </c>
      <c r="P24" s="12">
        <v>463777024</v>
      </c>
      <c r="Q24" s="12">
        <v>-1582906315</v>
      </c>
      <c r="R24" s="12">
        <v>-2670353258</v>
      </c>
      <c r="S24" s="12">
        <v>153886000</v>
      </c>
      <c r="T24" s="12"/>
      <c r="U24" s="12">
        <f t="shared" si="4"/>
        <v>30162222678</v>
      </c>
      <c r="V24" s="28"/>
      <c r="W24" s="5">
        <f t="shared" si="1"/>
        <v>30008336678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52" customFormat="1" ht="24.75" customHeight="1">
      <c r="A25" s="44"/>
      <c r="B25" s="53"/>
      <c r="C25" s="46"/>
      <c r="D25" s="47" t="s">
        <v>6</v>
      </c>
      <c r="E25" s="48"/>
      <c r="F25" s="49">
        <f>SUM(F26,F27,F28,F29,F30,F31,F32,F41,F42,F46,F47,F48,F49)</f>
        <v>3620799314</v>
      </c>
      <c r="G25" s="49">
        <f aca="true" t="shared" si="5" ref="G25:T25">SUM(G26,G27,G28,G29,G30,G31,G32,G41,G42,G46,G47,G48,G49)</f>
        <v>1631481358</v>
      </c>
      <c r="H25" s="49">
        <f t="shared" si="5"/>
        <v>4367161725</v>
      </c>
      <c r="I25" s="49">
        <f t="shared" si="5"/>
        <v>9147359571</v>
      </c>
      <c r="J25" s="49">
        <f t="shared" si="5"/>
        <v>78316142195</v>
      </c>
      <c r="K25" s="49">
        <f t="shared" si="5"/>
        <v>572424963394</v>
      </c>
      <c r="L25" s="49">
        <f t="shared" si="5"/>
        <v>41536328525</v>
      </c>
      <c r="M25" s="49">
        <f t="shared" si="5"/>
        <v>52810028803</v>
      </c>
      <c r="N25" s="49">
        <f t="shared" si="5"/>
        <v>2704485684</v>
      </c>
      <c r="O25" s="49">
        <f t="shared" si="5"/>
        <v>81353620828</v>
      </c>
      <c r="P25" s="49">
        <f t="shared" si="5"/>
        <v>10910534207</v>
      </c>
      <c r="Q25" s="49">
        <f t="shared" si="5"/>
        <v>405932256929</v>
      </c>
      <c r="R25" s="49">
        <f t="shared" si="5"/>
        <v>10977167590</v>
      </c>
      <c r="S25" s="49">
        <f t="shared" si="5"/>
        <v>966123000</v>
      </c>
      <c r="T25" s="49">
        <f t="shared" si="5"/>
        <v>5971703000</v>
      </c>
      <c r="U25" s="49">
        <f>SUM(U26,U27,U28,U29,U30,U31,U32,U41,U42,U46,U47,U48,U49)</f>
        <v>1282670156123</v>
      </c>
      <c r="V25" s="51"/>
      <c r="W25" s="50">
        <f>SUM(W26,W27,W28,W29,W30,W31,W32,W41,W42,W46,W47,W48,W49)</f>
        <v>1275732330123</v>
      </c>
      <c r="X25" s="51"/>
      <c r="Y25" s="51">
        <f>+U25-T25-S25</f>
        <v>1275732330123</v>
      </c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18" customFormat="1" ht="22.5" customHeight="1">
      <c r="A26" s="27"/>
      <c r="B26" s="25" t="s">
        <v>7</v>
      </c>
      <c r="D26" s="26" t="s">
        <v>8</v>
      </c>
      <c r="F26" s="12">
        <v>3089282249</v>
      </c>
      <c r="G26" s="12">
        <v>1455813244</v>
      </c>
      <c r="H26" s="12">
        <v>4003194390</v>
      </c>
      <c r="I26" s="12">
        <v>5387230701</v>
      </c>
      <c r="J26" s="12">
        <v>7953041200</v>
      </c>
      <c r="K26" s="12">
        <v>53787373536</v>
      </c>
      <c r="L26" s="12">
        <v>3886368316</v>
      </c>
      <c r="M26" s="12">
        <v>2918811377</v>
      </c>
      <c r="N26" s="12">
        <v>2277558690</v>
      </c>
      <c r="O26" s="12">
        <v>2504012472</v>
      </c>
      <c r="P26" s="12">
        <v>8112464487</v>
      </c>
      <c r="Q26" s="12">
        <v>5918075728</v>
      </c>
      <c r="R26" s="12">
        <v>7228604621</v>
      </c>
      <c r="S26" s="12">
        <v>835012000</v>
      </c>
      <c r="T26" s="12">
        <v>3763207000</v>
      </c>
      <c r="U26" s="12">
        <f aca="true" t="shared" si="6" ref="U26:U31">SUM(F26:T26)</f>
        <v>113120050011</v>
      </c>
      <c r="V26" s="28"/>
      <c r="W26" s="5">
        <f t="shared" si="1"/>
        <v>108521831011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25" t="s">
        <v>9</v>
      </c>
      <c r="D27" s="26" t="s">
        <v>10</v>
      </c>
      <c r="F27" s="12">
        <v>98821817</v>
      </c>
      <c r="G27" s="12">
        <v>60119237</v>
      </c>
      <c r="H27" s="12">
        <v>133901380</v>
      </c>
      <c r="I27" s="12">
        <v>206813503</v>
      </c>
      <c r="J27" s="12">
        <v>479642109</v>
      </c>
      <c r="K27" s="12">
        <v>2957774770</v>
      </c>
      <c r="L27" s="12">
        <v>190728584</v>
      </c>
      <c r="M27" s="12">
        <v>102109791</v>
      </c>
      <c r="N27" s="12">
        <v>85541725</v>
      </c>
      <c r="O27" s="12">
        <v>296175195</v>
      </c>
      <c r="P27" s="12">
        <v>1636545036</v>
      </c>
      <c r="Q27" s="12">
        <v>402996448</v>
      </c>
      <c r="R27" s="12">
        <v>346348150</v>
      </c>
      <c r="S27" s="12">
        <v>55023000</v>
      </c>
      <c r="T27" s="12">
        <v>1134209000</v>
      </c>
      <c r="U27" s="12">
        <f t="shared" si="6"/>
        <v>8186749745</v>
      </c>
      <c r="V27" s="28"/>
      <c r="W27" s="5">
        <f t="shared" si="1"/>
        <v>6997517745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25" t="s">
        <v>11</v>
      </c>
      <c r="D28" s="26" t="s">
        <v>52</v>
      </c>
      <c r="F28" s="12">
        <v>206243758</v>
      </c>
      <c r="G28" s="12">
        <v>81320999</v>
      </c>
      <c r="H28" s="12">
        <v>68281674</v>
      </c>
      <c r="I28" s="12">
        <v>202519782</v>
      </c>
      <c r="J28" s="12">
        <v>55811902</v>
      </c>
      <c r="K28" s="12">
        <v>1426738941</v>
      </c>
      <c r="L28" s="12">
        <v>76930830</v>
      </c>
      <c r="M28" s="12">
        <v>33836314</v>
      </c>
      <c r="N28" s="12">
        <v>140018061</v>
      </c>
      <c r="O28" s="12"/>
      <c r="P28" s="12">
        <v>143761514</v>
      </c>
      <c r="Q28" s="12">
        <v>27138859</v>
      </c>
      <c r="R28" s="12">
        <v>186528090</v>
      </c>
      <c r="S28" s="12"/>
      <c r="T28" s="12"/>
      <c r="U28" s="12">
        <f t="shared" si="6"/>
        <v>2649130724</v>
      </c>
      <c r="V28" s="28"/>
      <c r="W28" s="5">
        <f t="shared" si="1"/>
        <v>2649130724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25" t="s">
        <v>12</v>
      </c>
      <c r="D29" s="26" t="s">
        <v>14</v>
      </c>
      <c r="F29" s="12">
        <v>78964922</v>
      </c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>
        <v>263980450</v>
      </c>
      <c r="R29" s="12">
        <v>138465000</v>
      </c>
      <c r="S29" s="12"/>
      <c r="T29" s="12"/>
      <c r="U29" s="12">
        <f t="shared" si="6"/>
        <v>481410372</v>
      </c>
      <c r="V29" s="28"/>
      <c r="W29" s="5">
        <f t="shared" si="1"/>
        <v>481410372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25" t="s">
        <v>13</v>
      </c>
      <c r="D30" s="26" t="s">
        <v>30</v>
      </c>
      <c r="F30" s="12"/>
      <c r="G30" s="12"/>
      <c r="H30" s="12"/>
      <c r="I30" s="12"/>
      <c r="J30" s="12"/>
      <c r="K30" s="12"/>
      <c r="L30" s="12"/>
      <c r="M30" s="12"/>
      <c r="N30" s="12">
        <v>0</v>
      </c>
      <c r="O30" s="12"/>
      <c r="P30" s="12"/>
      <c r="Q30" s="12"/>
      <c r="R30" s="12"/>
      <c r="S30" s="12"/>
      <c r="T30" s="12"/>
      <c r="U30" s="12">
        <f t="shared" si="6"/>
        <v>0</v>
      </c>
      <c r="V30" s="28"/>
      <c r="W30" s="5">
        <f t="shared" si="1"/>
        <v>0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25" t="s">
        <v>75</v>
      </c>
      <c r="D31" s="26" t="s">
        <v>67</v>
      </c>
      <c r="F31" s="12"/>
      <c r="G31" s="12"/>
      <c r="H31" s="12"/>
      <c r="I31" s="12">
        <v>68631434</v>
      </c>
      <c r="J31" s="12">
        <v>909850728</v>
      </c>
      <c r="K31" s="12">
        <v>596017585</v>
      </c>
      <c r="L31" s="12"/>
      <c r="M31" s="12"/>
      <c r="N31" s="12"/>
      <c r="O31" s="12"/>
      <c r="P31" s="12"/>
      <c r="Q31" s="12">
        <v>104484976</v>
      </c>
      <c r="R31" s="12"/>
      <c r="S31" s="12"/>
      <c r="T31" s="12"/>
      <c r="U31" s="12">
        <f t="shared" si="6"/>
        <v>1678984723</v>
      </c>
      <c r="V31" s="28"/>
      <c r="W31" s="5">
        <f t="shared" si="1"/>
        <v>1678984723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25" t="s">
        <v>76</v>
      </c>
      <c r="C32" s="18"/>
      <c r="D32" s="31" t="s">
        <v>68</v>
      </c>
      <c r="E32" s="18"/>
      <c r="F32" s="12">
        <f aca="true" t="shared" si="7" ref="F32:R32">SUM(F33:F39)</f>
        <v>14598000</v>
      </c>
      <c r="G32" s="12">
        <f t="shared" si="7"/>
        <v>0</v>
      </c>
      <c r="H32" s="12">
        <f t="shared" si="7"/>
        <v>85115846</v>
      </c>
      <c r="I32" s="12">
        <f t="shared" si="7"/>
        <v>0</v>
      </c>
      <c r="J32" s="12">
        <f t="shared" si="7"/>
        <v>889931</v>
      </c>
      <c r="K32" s="12">
        <f t="shared" si="7"/>
        <v>1512432537</v>
      </c>
      <c r="L32" s="12">
        <f t="shared" si="7"/>
        <v>263823123</v>
      </c>
      <c r="M32" s="12">
        <f>SUM(M33:M40)</f>
        <v>374850</v>
      </c>
      <c r="N32" s="12">
        <f t="shared" si="7"/>
        <v>1376055</v>
      </c>
      <c r="O32" s="12">
        <f>SUM(O33:O39)</f>
        <v>8832524</v>
      </c>
      <c r="P32" s="12">
        <f t="shared" si="7"/>
        <v>154312231</v>
      </c>
      <c r="Q32" s="12">
        <f>SUM(Q33:Q39)</f>
        <v>1565562</v>
      </c>
      <c r="R32" s="12">
        <f t="shared" si="7"/>
        <v>5959997</v>
      </c>
      <c r="S32" s="12">
        <f>SUM(S33:S39)</f>
        <v>30861000</v>
      </c>
      <c r="T32" s="12">
        <f>SUM(T33:T39)</f>
        <v>22194000</v>
      </c>
      <c r="U32" s="12">
        <f>SUM(U33:U40)</f>
        <v>2102335656</v>
      </c>
      <c r="V32" s="7"/>
      <c r="W32" s="5">
        <f t="shared" si="1"/>
        <v>2049280656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41" t="s">
        <v>20</v>
      </c>
      <c r="C33" s="39"/>
      <c r="D33" s="42" t="s">
        <v>38</v>
      </c>
      <c r="F33" s="13"/>
      <c r="G33" s="13"/>
      <c r="H33" s="13"/>
      <c r="I33" s="13"/>
      <c r="J33" s="13"/>
      <c r="K33" s="13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8" ref="U33:U41">SUM(F33:T33)</f>
        <v>0</v>
      </c>
      <c r="V33" s="28"/>
      <c r="W33" s="5">
        <f t="shared" si="1"/>
        <v>0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29" t="s">
        <v>39</v>
      </c>
      <c r="D34" s="26" t="s">
        <v>98</v>
      </c>
      <c r="F34" s="12"/>
      <c r="G34" s="12"/>
      <c r="H34" s="12"/>
      <c r="I34" s="12"/>
      <c r="J34" s="12"/>
      <c r="K34" s="12"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8"/>
        <v>0</v>
      </c>
      <c r="V34" s="28"/>
      <c r="W34" s="5">
        <f t="shared" si="1"/>
        <v>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29" t="s">
        <v>31</v>
      </c>
      <c r="D35" s="26" t="s">
        <v>33</v>
      </c>
      <c r="F35" s="12"/>
      <c r="G35" s="12"/>
      <c r="H35" s="12"/>
      <c r="I35" s="12"/>
      <c r="J35" s="12"/>
      <c r="K35" s="12">
        <v>36556800</v>
      </c>
      <c r="L35" s="12">
        <v>263783059</v>
      </c>
      <c r="M35" s="12"/>
      <c r="N35" s="12"/>
      <c r="O35" s="12"/>
      <c r="P35" s="12">
        <v>18436000</v>
      </c>
      <c r="Q35" s="12"/>
      <c r="R35" s="12"/>
      <c r="S35" s="12"/>
      <c r="T35" s="12"/>
      <c r="U35" s="12">
        <f t="shared" si="8"/>
        <v>318775859</v>
      </c>
      <c r="V35" s="28"/>
      <c r="W35" s="5">
        <f t="shared" si="1"/>
        <v>318775859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29" t="s">
        <v>32</v>
      </c>
      <c r="D36" s="26" t="s">
        <v>34</v>
      </c>
      <c r="F36" s="12"/>
      <c r="G36" s="12"/>
      <c r="H36" s="12"/>
      <c r="I36" s="12"/>
      <c r="J36" s="12"/>
      <c r="K36" s="12">
        <v>1623809</v>
      </c>
      <c r="L36" s="12"/>
      <c r="M36" s="12"/>
      <c r="N36" s="12"/>
      <c r="O36" s="12">
        <v>8166613</v>
      </c>
      <c r="P36" s="12"/>
      <c r="Q36" s="12"/>
      <c r="R36" s="12"/>
      <c r="S36" s="12">
        <v>0</v>
      </c>
      <c r="T36" s="12"/>
      <c r="U36" s="12">
        <f t="shared" si="8"/>
        <v>9790422</v>
      </c>
      <c r="V36" s="28"/>
      <c r="W36" s="5">
        <f t="shared" si="1"/>
        <v>9790422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29" t="s">
        <v>37</v>
      </c>
      <c r="D37" s="26" t="s">
        <v>47</v>
      </c>
      <c r="F37" s="12"/>
      <c r="G37" s="12"/>
      <c r="H37" s="12">
        <v>3502436</v>
      </c>
      <c r="I37" s="12"/>
      <c r="J37" s="12"/>
      <c r="K37" s="12">
        <v>1403130044</v>
      </c>
      <c r="L37" s="12"/>
      <c r="M37" s="12">
        <v>374850</v>
      </c>
      <c r="N37" s="12"/>
      <c r="O37" s="12"/>
      <c r="P37" s="12">
        <v>8703558</v>
      </c>
      <c r="Q37" s="12"/>
      <c r="R37" s="12"/>
      <c r="S37" s="12">
        <v>22696000</v>
      </c>
      <c r="T37" s="12"/>
      <c r="U37" s="12">
        <f t="shared" si="8"/>
        <v>1438406888</v>
      </c>
      <c r="V37" s="28"/>
      <c r="W37" s="5">
        <f t="shared" si="1"/>
        <v>1415710888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29" t="s">
        <v>21</v>
      </c>
      <c r="D38" s="26" t="s">
        <v>36</v>
      </c>
      <c r="F38" s="12">
        <v>0</v>
      </c>
      <c r="G38" s="12">
        <v>0</v>
      </c>
      <c r="H38" s="12">
        <v>0</v>
      </c>
      <c r="I38" s="12">
        <v>0</v>
      </c>
      <c r="J38" s="12">
        <v>889931</v>
      </c>
      <c r="K38" s="12">
        <v>67513368</v>
      </c>
      <c r="L38" s="12">
        <v>0</v>
      </c>
      <c r="M38" s="12">
        <v>0</v>
      </c>
      <c r="N38" s="12">
        <v>1376055</v>
      </c>
      <c r="O38" s="12">
        <v>665911</v>
      </c>
      <c r="P38" s="12">
        <v>4152050</v>
      </c>
      <c r="Q38" s="12">
        <v>244854</v>
      </c>
      <c r="R38" s="12">
        <v>5897000</v>
      </c>
      <c r="S38" s="12">
        <v>5111000</v>
      </c>
      <c r="T38" s="12">
        <v>18507000</v>
      </c>
      <c r="U38" s="12">
        <f t="shared" si="8"/>
        <v>104357169</v>
      </c>
      <c r="V38" s="28"/>
      <c r="W38" s="5">
        <f t="shared" si="1"/>
        <v>80739169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29" t="s">
        <v>23</v>
      </c>
      <c r="D39" s="26" t="s">
        <v>35</v>
      </c>
      <c r="F39" s="12">
        <v>14598000</v>
      </c>
      <c r="G39" s="12">
        <v>0</v>
      </c>
      <c r="H39" s="12">
        <v>81613410</v>
      </c>
      <c r="I39" s="12">
        <v>0</v>
      </c>
      <c r="J39" s="12">
        <v>0</v>
      </c>
      <c r="K39" s="12">
        <v>3608516</v>
      </c>
      <c r="L39" s="12">
        <v>40064</v>
      </c>
      <c r="M39" s="12">
        <v>0</v>
      </c>
      <c r="N39" s="12">
        <v>0</v>
      </c>
      <c r="O39" s="12">
        <v>0</v>
      </c>
      <c r="P39" s="12">
        <v>123020623</v>
      </c>
      <c r="Q39" s="12">
        <v>1320708</v>
      </c>
      <c r="R39" s="12">
        <v>62997</v>
      </c>
      <c r="S39" s="12">
        <v>3054000</v>
      </c>
      <c r="T39" s="12">
        <v>3687000</v>
      </c>
      <c r="U39" s="12">
        <f t="shared" si="8"/>
        <v>231005318</v>
      </c>
      <c r="V39" s="28"/>
      <c r="W39" s="5">
        <f t="shared" si="1"/>
        <v>224264318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29" t="s">
        <v>96</v>
      </c>
      <c r="D40" s="26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8"/>
        <v>0</v>
      </c>
      <c r="V40" s="28"/>
      <c r="W40" s="5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32">
        <v>30</v>
      </c>
      <c r="C41" s="33"/>
      <c r="D41" s="34" t="s">
        <v>100</v>
      </c>
      <c r="F41" s="14"/>
      <c r="G41" s="14"/>
      <c r="H41" s="14"/>
      <c r="I41" s="14"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8"/>
        <v>0</v>
      </c>
      <c r="V41" s="28"/>
      <c r="W41" s="5">
        <f t="shared" si="1"/>
        <v>0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32" t="s">
        <v>77</v>
      </c>
      <c r="C42" s="33"/>
      <c r="D42" s="34" t="s">
        <v>15</v>
      </c>
      <c r="E42" s="18"/>
      <c r="F42" s="14">
        <f>SUM(F43:F45)</f>
        <v>0</v>
      </c>
      <c r="G42" s="14">
        <f aca="true" t="shared" si="9" ref="G42:U42">SUM(G43:G45)</f>
        <v>0</v>
      </c>
      <c r="H42" s="14">
        <f t="shared" si="9"/>
        <v>0</v>
      </c>
      <c r="I42" s="14">
        <f t="shared" si="9"/>
        <v>1516702501</v>
      </c>
      <c r="J42" s="14">
        <f t="shared" si="9"/>
        <v>46029533630</v>
      </c>
      <c r="K42" s="14">
        <f t="shared" si="9"/>
        <v>433048907033</v>
      </c>
      <c r="L42" s="14">
        <f t="shared" si="9"/>
        <v>31688070042</v>
      </c>
      <c r="M42" s="14">
        <f t="shared" si="9"/>
        <v>39164650846</v>
      </c>
      <c r="N42" s="14">
        <f t="shared" si="9"/>
        <v>95419903</v>
      </c>
      <c r="O42" s="14">
        <f t="shared" si="9"/>
        <v>58269491598</v>
      </c>
      <c r="P42" s="14">
        <f t="shared" si="9"/>
        <v>0</v>
      </c>
      <c r="Q42" s="14">
        <f>SUM(Q43:Q45)</f>
        <v>181399379061</v>
      </c>
      <c r="R42" s="14">
        <f t="shared" si="9"/>
        <v>1133493425</v>
      </c>
      <c r="S42" s="14">
        <f t="shared" si="9"/>
        <v>0</v>
      </c>
      <c r="T42" s="14">
        <f t="shared" si="9"/>
        <v>0</v>
      </c>
      <c r="U42" s="54">
        <f t="shared" si="9"/>
        <v>792345648039</v>
      </c>
      <c r="V42" s="2"/>
      <c r="W42" s="5">
        <f t="shared" si="1"/>
        <v>792345648039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29" t="s">
        <v>20</v>
      </c>
      <c r="D43" s="26" t="s">
        <v>42</v>
      </c>
      <c r="F43" s="12">
        <v>0</v>
      </c>
      <c r="G43" s="12"/>
      <c r="H43" s="12"/>
      <c r="I43" s="12">
        <v>268880740</v>
      </c>
      <c r="J43" s="12">
        <v>99224134</v>
      </c>
      <c r="K43" s="12">
        <v>776052534</v>
      </c>
      <c r="L43" s="12">
        <v>129526787</v>
      </c>
      <c r="M43" s="12">
        <v>414338076</v>
      </c>
      <c r="N43" s="12">
        <v>95419903</v>
      </c>
      <c r="O43" s="12"/>
      <c r="P43" s="12"/>
      <c r="Q43" s="12"/>
      <c r="R43" s="12">
        <v>131094178</v>
      </c>
      <c r="S43" s="12"/>
      <c r="T43" s="12"/>
      <c r="U43" s="12">
        <f aca="true" t="shared" si="10" ref="U43:U49">SUM(F43:T43)</f>
        <v>1914536352</v>
      </c>
      <c r="V43" s="28"/>
      <c r="W43" s="5">
        <f t="shared" si="1"/>
        <v>1914536352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29" t="s">
        <v>39</v>
      </c>
      <c r="D44" s="26" t="s">
        <v>43</v>
      </c>
      <c r="F44" s="12"/>
      <c r="G44" s="12"/>
      <c r="H44" s="12"/>
      <c r="I44" s="12">
        <v>1247821761</v>
      </c>
      <c r="J44" s="12">
        <v>45930309496</v>
      </c>
      <c r="K44" s="12">
        <v>432272854499</v>
      </c>
      <c r="L44" s="12">
        <v>31558543255</v>
      </c>
      <c r="M44" s="12">
        <v>38750312770</v>
      </c>
      <c r="N44" s="12"/>
      <c r="O44" s="12">
        <v>58269491598</v>
      </c>
      <c r="P44" s="12"/>
      <c r="Q44" s="12">
        <v>181399379061</v>
      </c>
      <c r="R44" s="12">
        <v>1002399247</v>
      </c>
      <c r="S44" s="12"/>
      <c r="T44" s="12"/>
      <c r="U44" s="12">
        <f t="shared" si="10"/>
        <v>790431111687</v>
      </c>
      <c r="V44" s="28"/>
      <c r="W44" s="5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29" t="s">
        <v>31</v>
      </c>
      <c r="D45" s="26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0"/>
        <v>0</v>
      </c>
      <c r="V45" s="28"/>
      <c r="W45" s="5">
        <f t="shared" si="1"/>
        <v>0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25" t="s">
        <v>16</v>
      </c>
      <c r="D46" s="26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0"/>
        <v>0</v>
      </c>
      <c r="V46" s="28"/>
      <c r="W46" s="5">
        <f t="shared" si="1"/>
        <v>0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25" t="s">
        <v>17</v>
      </c>
      <c r="D47" s="26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194223431189</v>
      </c>
      <c r="R47" s="12"/>
      <c r="S47" s="12"/>
      <c r="T47" s="12"/>
      <c r="U47" s="12">
        <f t="shared" si="10"/>
        <v>194223431189</v>
      </c>
      <c r="V47" s="28"/>
      <c r="W47" s="5">
        <f t="shared" si="1"/>
        <v>194223431189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25" t="s">
        <v>78</v>
      </c>
      <c r="D48" s="26" t="s">
        <v>41</v>
      </c>
      <c r="F48" s="12">
        <v>132888568</v>
      </c>
      <c r="G48" s="12">
        <v>34227878</v>
      </c>
      <c r="H48" s="12">
        <v>76668435</v>
      </c>
      <c r="I48" s="12">
        <v>1765461650</v>
      </c>
      <c r="J48" s="12">
        <v>22887372695</v>
      </c>
      <c r="K48" s="12">
        <v>79095718992</v>
      </c>
      <c r="L48" s="12">
        <v>5430407630</v>
      </c>
      <c r="M48" s="12">
        <v>10590245625</v>
      </c>
      <c r="N48" s="12">
        <v>104571250</v>
      </c>
      <c r="O48" s="12">
        <v>20275109039</v>
      </c>
      <c r="P48" s="12">
        <v>863450939</v>
      </c>
      <c r="Q48" s="12">
        <v>23591204656</v>
      </c>
      <c r="R48" s="12">
        <v>1937768307</v>
      </c>
      <c r="S48" s="12">
        <v>45227000</v>
      </c>
      <c r="T48" s="12">
        <v>1052093000</v>
      </c>
      <c r="U48" s="12">
        <f t="shared" si="10"/>
        <v>167882415664</v>
      </c>
      <c r="V48" s="28"/>
      <c r="W48" s="55">
        <f t="shared" si="1"/>
        <v>166785095664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32" t="s">
        <v>79</v>
      </c>
      <c r="C49" s="33"/>
      <c r="D49" s="34" t="s">
        <v>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/>
      <c r="T49" s="14"/>
      <c r="U49" s="14">
        <f t="shared" si="10"/>
        <v>0</v>
      </c>
      <c r="V49" s="28"/>
      <c r="W49" s="5">
        <f t="shared" si="1"/>
        <v>0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255488000</v>
      </c>
      <c r="T51" s="11">
        <f>+T9-T25</f>
        <v>190253000</v>
      </c>
      <c r="U51" s="4">
        <f>+U9-U25</f>
        <v>-152528247559</v>
      </c>
      <c r="V51" s="4">
        <f>+V9-V25</f>
        <v>0</v>
      </c>
      <c r="W51" s="4">
        <f>+W9-W25</f>
        <v>-152973988559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0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Tomás Murillo Hidalgo</cp:lastModifiedBy>
  <cp:lastPrinted>2021-07-12T16:25:19Z</cp:lastPrinted>
  <dcterms:created xsi:type="dcterms:W3CDTF">1998-06-30T14:14:38Z</dcterms:created>
  <dcterms:modified xsi:type="dcterms:W3CDTF">2023-05-25T02:13:32Z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orden">
    <vt:lpwstr>91.0000000000000</vt:lpwstr>
  </property>
  <property fmtid="{D5CDD505-2E9C-101B-9397-08002B2CF9AE}" pid="4" name="Historico">
    <vt:lpwstr>No</vt:lpwstr>
  </property>
  <property fmtid="{D5CDD505-2E9C-101B-9397-08002B2CF9AE}" pid="5" name="Descripción">
    <vt:lpwstr/>
  </property>
  <property fmtid="{D5CDD505-2E9C-101B-9397-08002B2CF9AE}" pid="6" name="url_documento">
    <vt:lpwstr>/InformaciondePresupuestoMOP/balancefinancieromop/Documents/2021/Balance_junio_2021_COVID.xls</vt:lpwstr>
  </property>
  <property fmtid="{D5CDD505-2E9C-101B-9397-08002B2CF9AE}" pid="7" name="Titulo del Balance">
    <vt:lpwstr/>
  </property>
  <property fmtid="{D5CDD505-2E9C-101B-9397-08002B2CF9AE}" pid="8" name="Año">
    <vt:lpwstr>2021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