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83" firstSheet="1" activeTab="1"/>
  </bookViews>
  <sheets>
    <sheet name="EJEC NO IMPRIMIR" sheetId="1" state="hidden" r:id="rId1"/>
    <sheet name="VIGENTE FET" sheetId="2" r:id="rId2"/>
    <sheet name="EJECUTADO FET" sheetId="3" r:id="rId3"/>
    <sheet name="GRÁFICOS FET" sheetId="4" r:id="rId4"/>
    <sheet name="VIGENTE REGULAR" sheetId="5" r:id="rId5"/>
    <sheet name="EJEC REGULAR" sheetId="6" r:id="rId6"/>
    <sheet name="GRÁFICOS REGULAR" sheetId="7" r:id="rId7"/>
    <sheet name="Hoja1" sheetId="8" state="hidden" r:id="rId8"/>
  </sheets>
  <definedNames>
    <definedName name="A_impresión_IM" localSheetId="0">#REF!</definedName>
    <definedName name="A_impresión_IM" localSheetId="5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 localSheetId="1">#REF!</definedName>
    <definedName name="A_impresión_IM">#REF!</definedName>
    <definedName name="_xlnm.Print_Area" localSheetId="0">'EJEC NO IMPRIMIR'!$A$2:$U$49</definedName>
    <definedName name="_xlnm.Print_Area" localSheetId="5">'EJEC REGULAR'!$B$2:$U$49</definedName>
    <definedName name="_xlnm.Print_Area" localSheetId="2">'EJECUTADO FET'!$A$2:$U$32</definedName>
    <definedName name="_xlnm.Print_Area" localSheetId="3">'GRÁFICOS FET'!$A$1:$O$36</definedName>
    <definedName name="_xlnm.Print_Area" localSheetId="6">'GRÁFICOS REGULAR'!$A$1:$O$41</definedName>
    <definedName name="_xlnm.Print_Area" localSheetId="1">'VIGENTE FET'!$A$2:$U$32</definedName>
    <definedName name="_xlnm.Print_Area" localSheetId="4">'VIGENTE REGULAR'!$A$2:$U$49</definedName>
    <definedName name="INICIAL" localSheetId="0">#REF!</definedName>
    <definedName name="INICIAL" localSheetId="5">#REF!</definedName>
    <definedName name="INICIAL" localSheetId="2">#REF!</definedName>
    <definedName name="INICIAL" localSheetId="3">#REF!</definedName>
    <definedName name="INICIAL" localSheetId="6">#REF!</definedName>
    <definedName name="INICIAL" localSheetId="1">#REF!</definedName>
    <definedName name="INICIAL">#REF!</definedName>
    <definedName name="_xlnm.Print_Titles" localSheetId="0">'EJEC NO IMPRIMIR'!$B:$D</definedName>
    <definedName name="_xlnm.Print_Titles" localSheetId="5">'EJEC REGULAR'!$B:$D</definedName>
    <definedName name="_xlnm.Print_Titles" localSheetId="2">'EJECUTADO FET'!$B:$D</definedName>
    <definedName name="_xlnm.Print_Titles" localSheetId="1">'VIGENTE FET'!$B:$D</definedName>
    <definedName name="_xlnm.Print_Titles" localSheetId="4">'VIGENTE REGULAR'!$B:$D</definedName>
    <definedName name="Títulos_a_imprimir_IM" localSheetId="0">#REF!</definedName>
    <definedName name="Títulos_a_imprimir_IM" localSheetId="5">#REF!</definedName>
    <definedName name="Títulos_a_imprimir_IM" localSheetId="2">#REF!</definedName>
    <definedName name="Títulos_a_imprimir_IM" localSheetId="3">#REF!</definedName>
    <definedName name="Títulos_a_imprimir_IM" localSheetId="6">#REF!</definedName>
    <definedName name="Títulos_a_imprimir_IM" localSheetId="1">#REF!</definedName>
    <definedName name="Títulos_a_imprimir_IM">#REF!</definedName>
    <definedName name="TRAMI" localSheetId="0">#REF!</definedName>
    <definedName name="TRAMI" localSheetId="5">#REF!</definedName>
    <definedName name="TRAMI" localSheetId="2">#REF!</definedName>
    <definedName name="TRAMI" localSheetId="3">#REF!</definedName>
    <definedName name="TRAMI" localSheetId="6">#REF!</definedName>
    <definedName name="TRAMI" localSheetId="1">#REF!</definedName>
    <definedName name="TRAMI">#REF!</definedName>
    <definedName name="VIGENTE" localSheetId="0">#REF!</definedName>
    <definedName name="VIGENTE" localSheetId="5">#REF!</definedName>
    <definedName name="VIGENTE" localSheetId="2">#REF!</definedName>
    <definedName name="VIGENTE" localSheetId="3">#REF!</definedName>
    <definedName name="VIGENTE" localSheetId="6">#REF!</definedName>
    <definedName name="VIGENTE" localSheetId="1">#REF!</definedName>
    <definedName name="VIGENTE">#REF!</definedName>
    <definedName name="xx" localSheetId="2">#REF!</definedName>
    <definedName name="xx" localSheetId="3">#REF!</definedName>
    <definedName name="xx" localSheetId="6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<sst xmlns="http://schemas.openxmlformats.org/spreadsheetml/2006/main" count="593" uniqueCount="134">
  <si>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</si>
  <si>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</si>
  <si>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</si>
  <si>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</si>
  <si>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</si>
  <si>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</si>
  <si>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</si>
  <si>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</si>
  <si>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</si>
  <si>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</si>
  <si>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</si>
  <si>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</si>
  <si>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</si>
  <si>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</si>
  <si>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</si>
  <si>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</si>
  <si>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</si>
  <si>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</si>
  <si>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</si>
  <si>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</si>
  <si>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</si>
  <si>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</si>
  <si>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</si>
  <si>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</si>
  <si>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</si>
  <si>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</si>
  <si>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</si>
  <si>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</si>
  <si>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</si>
  <si>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</si>
  <si>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</si>
  <si>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</si>
  <si>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</si>
  <si>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</si>
  <si>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</si>
  <si>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</si>
  <si>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</si>
  <si>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</si>
  <si>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</si>
  <si>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</si>
  <si>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</si>
  <si>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</si>
  <si>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</si>
  <si>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</si>
  <si>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</si>
  <si>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</si>
  <si>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</si>
  <si>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</si>
  <si>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</si>
  <si>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</si>
  <si>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</si>
  <si>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</si>
  <si>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</si>
  <si>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</si>
  <si>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</si>
  <si>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</si>
  <si>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</si>
  <si>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</si>
  <si>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</si>
  <si>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</si>
  <si>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</si>
  <si>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</si>
  <si>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</si>
  <si>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</si>
  <si>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</si>
  <si>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</si>
  <si>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</si>
  <si>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</si>
  <si>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</si>
  <si>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</si>
  <si>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</si>
  <si>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</si>
  <si>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</si>
  <si>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</si>
  <si>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</si>
  <si>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</si>
  <si>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</si>
  <si>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</si>
  <si>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</si>
  <si>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</si>
  <si>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</si>
  <si>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</si>
  <si>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</si>
  <si>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</si>
  <si>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</si>
  <si>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</si>
  <si>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</si>
  <si>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</si>
  <si>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</si>
  <si>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</si>
  <si>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</si>
  <si>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</si>
  <si>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</si>
  <si>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</si>
  <si>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</si>
  <si>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</si>
  <si>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</si>
  <si>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</si>
  <si>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</si>
  <si>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</si>
  <si>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</si>
  <si>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</si>
  <si>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</si>
  <si>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</si>
  <si>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</si>
  <si>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</si>
  <si>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(Miles de $ 2022)</t>
  </si>
  <si>
    <t>PRESUPUESTO EJECUTADO MOP 2022 AL MES DE DICIEMBRE</t>
  </si>
  <si>
    <t>FALTA BALANCE SISS</t>
  </si>
  <si>
    <t>PRESUPUESTO VIGENTE MOP 2022 AL MES DE DICIEMBRE (FONDOS REGULARES)</t>
  </si>
  <si>
    <t>PRESUPUESTO EJECUTADO MOP 2022 AL MES DE DICIEMBRE (FONDOS REGULARES)</t>
  </si>
  <si>
    <t>PRESUPUESTO VIGENTE MOP 2022 AL MES DE DICIEMBRE (FONDOS FET)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</si>
  <si>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</si>
  <si>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</si>
  <si>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</si>
  <si>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</si>
  <si>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</si>
  <si>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</si>
  <si>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</si>
  <si>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</si>
  <si>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</si>
  <si>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</si>
  <si>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</si>
  <si>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</si>
  <si>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</si>
  <si>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2022 AL MES DE DICIEMBRE (FONDOS FET)</t>
  </si>
  <si>
    <t>% Ejecución</t>
  </si>
  <si>
    <t>Ejecutado (M$)</t>
  </si>
  <si>
    <t>Presupuesto Vigente (M$)</t>
  </si>
  <si>
    <t>Descripción Subtítulo</t>
  </si>
  <si>
    <t>Subtítulo</t>
  </si>
  <si>
    <t>SERVICIO</t>
  </si>
  <si>
    <t>Ejecución Presupuestaria Financiamiento FET-Covid a diciembre de 2022</t>
  </si>
  <si>
    <t>Ejecución Presupuestaria Financiamiento Regular a diciembre 2022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</si>
</sst>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6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95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Border="1" applyAlignment="1" quotePrefix="1">
      <alignment horizontal="center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3" xfId="0" applyFont="1" applyBorder="1" applyAlignment="1">
      <alignment horizontal="center"/>
    </xf>
    <xf numFmtId="164" fontId="57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4" fillId="0" borderId="14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4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center"/>
    </xf>
    <xf numFmtId="164" fontId="4" fillId="0" borderId="16" xfId="0" applyFont="1" applyBorder="1" applyAlignment="1">
      <alignment/>
    </xf>
    <xf numFmtId="37" fontId="4" fillId="0" borderId="17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8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19" xfId="0" applyNumberFormat="1" applyFont="1" applyBorder="1" applyAlignment="1" quotePrefix="1">
      <alignment horizontal="right"/>
    </xf>
    <xf numFmtId="37" fontId="4" fillId="0" borderId="20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1" xfId="0" applyNumberFormat="1" applyFont="1" applyBorder="1" applyAlignment="1">
      <alignment horizontal="left" vertical="center"/>
    </xf>
    <xf numFmtId="164" fontId="3" fillId="0" borderId="22" xfId="0" applyFont="1" applyBorder="1" applyAlignment="1">
      <alignment vertical="center"/>
    </xf>
    <xf numFmtId="37" fontId="3" fillId="0" borderId="23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24" xfId="0" applyNumberFormat="1" applyFont="1" applyBorder="1" applyAlignment="1">
      <alignment vertical="center"/>
    </xf>
    <xf numFmtId="37" fontId="4" fillId="0" borderId="24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1" xfId="0" applyFont="1" applyBorder="1" applyAlignment="1">
      <alignment vertical="center"/>
    </xf>
    <xf numFmtId="3" fontId="6" fillId="0" borderId="24" xfId="0" applyNumberFormat="1" applyFont="1" applyBorder="1" applyAlignment="1">
      <alignment/>
    </xf>
    <xf numFmtId="164" fontId="58" fillId="0" borderId="0" xfId="0" applyFont="1" applyAlignment="1">
      <alignment/>
    </xf>
    <xf numFmtId="164" fontId="4" fillId="0" borderId="13" xfId="0" applyFont="1" applyBorder="1" applyAlignment="1">
      <alignment horizontal="center" wrapText="1"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7" fontId="4" fillId="0" borderId="14" xfId="0" applyNumberFormat="1" applyFont="1" applyBorder="1" applyAlignment="1">
      <alignment/>
    </xf>
    <xf numFmtId="37" fontId="4" fillId="33" borderId="0" xfId="0" applyNumberFormat="1" applyFont="1" applyFill="1" applyAlignment="1">
      <alignment/>
    </xf>
    <xf numFmtId="37" fontId="5" fillId="34" borderId="0" xfId="0" applyNumberFormat="1" applyFont="1" applyFill="1" applyAlignment="1">
      <alignment/>
    </xf>
    <xf numFmtId="37" fontId="4" fillId="35" borderId="0" xfId="0" applyNumberFormat="1" applyFont="1" applyFill="1" applyAlignment="1">
      <alignment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164" fontId="4" fillId="36" borderId="13" xfId="0" applyFont="1" applyFill="1" applyBorder="1" applyAlignment="1">
      <alignment horizontal="center"/>
    </xf>
    <xf numFmtId="37" fontId="4" fillId="36" borderId="11" xfId="0" applyNumberFormat="1" applyFont="1" applyFill="1" applyBorder="1" applyAlignment="1" quotePrefix="1">
      <alignment horizontal="center"/>
    </xf>
    <xf numFmtId="41" fontId="4" fillId="0" borderId="0" xfId="66" applyFont="1" applyFill="1" applyBorder="1" applyAlignment="1">
      <alignment/>
    </xf>
    <xf numFmtId="37" fontId="4" fillId="37" borderId="0" xfId="0" applyNumberFormat="1" applyFont="1" applyFill="1" applyAlignment="1">
      <alignment/>
    </xf>
    <xf numFmtId="3" fontId="3" fillId="36" borderId="24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wrapText="1"/>
    </xf>
    <xf numFmtId="37" fontId="4" fillId="36" borderId="0" xfId="0" applyNumberFormat="1" applyFont="1" applyFill="1" applyAlignment="1">
      <alignment/>
    </xf>
    <xf numFmtId="164" fontId="7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38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8" fillId="0" borderId="10" xfId="0" applyFont="1" applyBorder="1" applyAlignment="1">
      <alignment vertical="center"/>
    </xf>
    <xf numFmtId="37" fontId="8" fillId="0" borderId="21" xfId="0" applyNumberFormat="1" applyFont="1" applyBorder="1" applyAlignment="1">
      <alignment horizontal="left" vertical="center"/>
    </xf>
    <xf numFmtId="164" fontId="8" fillId="0" borderId="22" xfId="0" applyFont="1" applyBorder="1" applyAlignment="1">
      <alignment vertical="center"/>
    </xf>
    <xf numFmtId="37" fontId="8" fillId="0" borderId="23" xfId="0" applyNumberFormat="1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3" fontId="8" fillId="0" borderId="24" xfId="0" applyNumberFormat="1" applyFont="1" applyBorder="1" applyAlignment="1">
      <alignment vertical="center"/>
    </xf>
    <xf numFmtId="37" fontId="7" fillId="0" borderId="0" xfId="0" applyNumberFormat="1" applyFont="1" applyAlignment="1">
      <alignment vertical="center"/>
    </xf>
    <xf numFmtId="164" fontId="7" fillId="0" borderId="0" xfId="0" applyFont="1" applyAlignment="1">
      <alignment vertical="center"/>
    </xf>
    <xf numFmtId="164" fontId="8" fillId="0" borderId="21" xfId="0" applyFont="1" applyBorder="1" applyAlignment="1">
      <alignment vertical="center"/>
    </xf>
    <xf numFmtId="37" fontId="7" fillId="0" borderId="14" xfId="0" applyNumberFormat="1" applyFont="1" applyBorder="1" applyAlignment="1">
      <alignment vertical="center"/>
    </xf>
    <xf numFmtId="37" fontId="7" fillId="0" borderId="23" xfId="0" applyNumberFormat="1" applyFont="1" applyBorder="1" applyAlignment="1">
      <alignment vertical="center"/>
    </xf>
    <xf numFmtId="37" fontId="7" fillId="0" borderId="21" xfId="0" applyNumberFormat="1" applyFont="1" applyBorder="1" applyAlignment="1">
      <alignment vertical="center"/>
    </xf>
    <xf numFmtId="37" fontId="7" fillId="0" borderId="24" xfId="0" applyNumberFormat="1" applyFont="1" applyBorder="1" applyAlignment="1">
      <alignment vertical="center"/>
    </xf>
    <xf numFmtId="9" fontId="32" fillId="0" borderId="24" xfId="76" applyFont="1" applyBorder="1" applyAlignment="1">
      <alignment horizontal="center" vertical="center" wrapText="1"/>
    </xf>
    <xf numFmtId="3" fontId="32" fillId="0" borderId="24" xfId="0" applyNumberFormat="1" applyFont="1" applyFill="1" applyBorder="1" applyAlignment="1" applyProtection="1">
      <alignment vertical="center" wrapText="1"/>
      <protection/>
    </xf>
    <xf numFmtId="164" fontId="32" fillId="0" borderId="24" xfId="0" applyFont="1" applyBorder="1" applyAlignment="1">
      <alignment vertical="center" wrapText="1"/>
    </xf>
    <xf numFmtId="9" fontId="33" fillId="0" borderId="24" xfId="76" applyFont="1" applyBorder="1" applyAlignment="1">
      <alignment horizontal="center" vertical="center" wrapText="1"/>
    </xf>
    <xf numFmtId="3" fontId="33" fillId="0" borderId="24" xfId="0" applyNumberFormat="1" applyFont="1" applyFill="1" applyBorder="1" applyAlignment="1" applyProtection="1">
      <alignment vertical="center" wrapText="1"/>
      <protection/>
    </xf>
    <xf numFmtId="37" fontId="33" fillId="0" borderId="24" xfId="0" applyNumberFormat="1" applyFont="1" applyFill="1" applyBorder="1" applyAlignment="1" applyProtection="1">
      <alignment horizontal="left" vertical="center" wrapText="1"/>
      <protection/>
    </xf>
    <xf numFmtId="37" fontId="33" fillId="0" borderId="24" xfId="0" applyNumberFormat="1" applyFont="1" applyFill="1" applyBorder="1" applyAlignment="1" applyProtection="1" quotePrefix="1">
      <alignment horizontal="center" vertical="center" wrapText="1"/>
      <protection/>
    </xf>
    <xf numFmtId="164" fontId="34" fillId="0" borderId="24" xfId="0" applyFont="1" applyFill="1" applyBorder="1" applyAlignment="1">
      <alignment horizontal="center" vertical="center" wrapText="1"/>
    </xf>
    <xf numFmtId="164" fontId="34" fillId="0" borderId="24" xfId="0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vertical="center" wrapText="1"/>
    </xf>
    <xf numFmtId="164" fontId="33" fillId="0" borderId="24" xfId="0" applyFont="1" applyBorder="1" applyAlignment="1">
      <alignment vertical="center" wrapText="1"/>
    </xf>
    <xf numFmtId="164" fontId="35" fillId="0" borderId="0" xfId="0" applyFont="1" applyAlignment="1">
      <alignment/>
    </xf>
    <xf numFmtId="164" fontId="57" fillId="33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% Ejecución por Servicio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2375"/>
          <c:w val="0.980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FET'!$E$4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FET'!$B$5:$B$18</c:f>
              <c:strCache/>
            </c:strRef>
          </c:cat>
          <c:val>
            <c:numRef>
              <c:f>'GRÁFICOS FET'!$E$5:$E$18</c:f>
              <c:numCache/>
            </c:numRef>
          </c:val>
        </c:ser>
        <c:overlap val="-27"/>
        <c:gapWidth val="219"/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3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% Ejecución por subtítulo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3625"/>
          <c:w val="0.9802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FET'!$E$22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FET'!$A$23:$A$29</c:f>
              <c:strCache/>
            </c:strRef>
          </c:cat>
          <c:val>
            <c:numRef>
              <c:f>'GRÁFICOS FET'!$E$23:$E$29</c:f>
              <c:numCache/>
            </c:numRef>
          </c:val>
        </c:ser>
        <c:overlap val="-27"/>
        <c:gapWidth val="219"/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463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% Ejecución por Servicio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5"/>
          <c:w val="0.981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REGULAR'!$E$4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REGULAR'!$B$5:$B$20</c:f>
              <c:strCache/>
            </c:strRef>
          </c:cat>
          <c:val>
            <c:numRef>
              <c:f>'GRÁFICOS REGULAR'!$E$5:$E$20</c:f>
              <c:numCache/>
            </c:numRef>
          </c:val>
        </c:ser>
        <c:overlap val="-27"/>
        <c:gapWidth val="219"/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84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% Ejecución por subtítulo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95"/>
          <c:w val="0.981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REGULAR'!$E$25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REGULAR'!$A$26:$A$39</c:f>
              <c:strCache/>
            </c:strRef>
          </c:cat>
          <c:val>
            <c:numRef>
              <c:f>'GRÁFICOS REGULAR'!$E$26:$E$39</c:f>
              <c:numCache/>
            </c:numRef>
          </c:val>
        </c:ser>
        <c:overlap val="-27"/>
        <c:gapWidth val="219"/>
        <c:axId val="41582092"/>
        <c:axId val="38694509"/>
      </c:bar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424242"/>
                </a:solidFill>
              </a:defRPr>
            </a:pPr>
          </a:p>
        </c:tx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582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14</xdr:col>
      <xdr:colOff>38100</xdr:colOff>
      <xdr:row>18</xdr:row>
      <xdr:rowOff>9525</xdr:rowOff>
    </xdr:to>
    <xdr:graphicFrame>
      <xdr:nvGraphicFramePr>
        <xdr:cNvPr id="1" name="Gráfico 1"/>
        <xdr:cNvGraphicFramePr/>
      </xdr:nvGraphicFramePr>
      <xdr:xfrm>
        <a:off x="6115050" y="561975"/>
        <a:ext cx="67437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14</xdr:col>
      <xdr:colOff>9525</xdr:colOff>
      <xdr:row>34</xdr:row>
      <xdr:rowOff>38100</xdr:rowOff>
    </xdr:to>
    <xdr:graphicFrame>
      <xdr:nvGraphicFramePr>
        <xdr:cNvPr id="2" name="Gráfico 2"/>
        <xdr:cNvGraphicFramePr/>
      </xdr:nvGraphicFramePr>
      <xdr:xfrm>
        <a:off x="6115050" y="3695700"/>
        <a:ext cx="67151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85725</xdr:rowOff>
    </xdr:from>
    <xdr:to>
      <xdr:col>14</xdr:col>
      <xdr:colOff>238125</xdr:colOff>
      <xdr:row>19</xdr:row>
      <xdr:rowOff>133350</xdr:rowOff>
    </xdr:to>
    <xdr:graphicFrame>
      <xdr:nvGraphicFramePr>
        <xdr:cNvPr id="1" name="Gráfico 1"/>
        <xdr:cNvGraphicFramePr/>
      </xdr:nvGraphicFramePr>
      <xdr:xfrm>
        <a:off x="6467475" y="647700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114300</xdr:rowOff>
    </xdr:from>
    <xdr:to>
      <xdr:col>14</xdr:col>
      <xdr:colOff>85725</xdr:colOff>
      <xdr:row>39</xdr:row>
      <xdr:rowOff>28575</xdr:rowOff>
    </xdr:to>
    <xdr:graphicFrame>
      <xdr:nvGraphicFramePr>
        <xdr:cNvPr id="2" name="Gráfico 2"/>
        <xdr:cNvGraphicFramePr/>
      </xdr:nvGraphicFramePr>
      <xdr:xfrm>
        <a:off x="6438900" y="4133850"/>
        <a:ext cx="67913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Q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23" sqref="R23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40.625" style="1" customWidth="1"/>
    <col min="5" max="5" width="0.875" style="1" customWidth="1"/>
    <col min="6" max="6" width="19.375" style="1" bestFit="1" customWidth="1"/>
    <col min="7" max="7" width="18.875" style="1" bestFit="1" customWidth="1"/>
    <col min="8" max="9" width="19.875" style="1" bestFit="1" customWidth="1"/>
    <col min="10" max="10" width="20.75390625" style="1" bestFit="1" customWidth="1"/>
    <col min="11" max="11" width="26.00390625" style="1" customWidth="1"/>
    <col min="12" max="12" width="20.75390625" style="1" bestFit="1" customWidth="1"/>
    <col min="13" max="13" width="21.375" style="1" bestFit="1" customWidth="1"/>
    <col min="14" max="14" width="22.625" style="1" bestFit="1" customWidth="1"/>
    <col min="15" max="15" width="20.75390625" style="1" bestFit="1" customWidth="1"/>
    <col min="16" max="16" width="19.875" style="1" bestFit="1" customWidth="1"/>
    <col min="17" max="17" width="25.25390625" style="1" customWidth="1"/>
    <col min="18" max="18" width="20.50390625" style="1" bestFit="1" customWidth="1"/>
    <col min="19" max="19" width="18.875" style="1" customWidth="1"/>
    <col min="20" max="20" width="20.75390625" style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4"/>
      <c r="Q1" s="14"/>
      <c r="R1" s="14"/>
    </row>
    <row r="2" spans="2:15" ht="18" customHeight="1">
      <c r="B2" s="25"/>
      <c r="K2" s="1" t="s">
        <v>107</v>
      </c>
      <c r="O2" s="14"/>
    </row>
    <row r="3" spans="2:21" ht="18" customHeight="1">
      <c r="B3" s="25"/>
      <c r="F3" s="6"/>
      <c r="G3" s="6"/>
      <c r="H3" s="6"/>
      <c r="I3" s="6"/>
      <c r="J3" s="6"/>
      <c r="K3" s="91" t="s">
        <v>102</v>
      </c>
      <c r="L3" s="91"/>
      <c r="M3" s="91"/>
      <c r="N3" s="6"/>
      <c r="O3" s="6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20" ht="18" customHeight="1">
      <c r="B6" s="2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52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53" t="s">
        <v>63</v>
      </c>
      <c r="T7" s="53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54" t="s">
        <v>93</v>
      </c>
      <c r="T8" s="54" t="s">
        <v>94</v>
      </c>
      <c r="U8" s="16" t="s">
        <v>64</v>
      </c>
      <c r="W8" s="1" t="s">
        <v>70</v>
      </c>
    </row>
    <row r="9" spans="1:34" s="39" customFormat="1" ht="24.75" customHeight="1">
      <c r="A9" s="31"/>
      <c r="B9" s="32" t="s">
        <v>0</v>
      </c>
      <c r="C9" s="33"/>
      <c r="D9" s="34" t="s">
        <v>1</v>
      </c>
      <c r="E9" s="35"/>
      <c r="F9" s="57">
        <f aca="true" t="shared" si="0" ref="F9:T9">SUM(F11,F12,F13,F14,F19,F20,F21,F22,F23,F24,F10)</f>
        <v>7923054351</v>
      </c>
      <c r="G9" s="57">
        <f t="shared" si="0"/>
        <v>3583151758</v>
      </c>
      <c r="H9" s="57">
        <f t="shared" si="0"/>
        <v>10419358923</v>
      </c>
      <c r="I9" s="57">
        <f>SUM(I11,I12,I13,I14,I19,I20,I21,I22,I23,I24,I10)</f>
        <v>23222138033</v>
      </c>
      <c r="J9" s="57">
        <f t="shared" si="0"/>
        <v>173421643645</v>
      </c>
      <c r="K9" s="57">
        <f t="shared" si="0"/>
        <v>1195364210145</v>
      </c>
      <c r="L9" s="57">
        <f t="shared" si="0"/>
        <v>82001350826</v>
      </c>
      <c r="M9" s="57">
        <f t="shared" si="0"/>
        <v>77749711163</v>
      </c>
      <c r="N9" s="57">
        <f t="shared" si="0"/>
        <v>6510117453</v>
      </c>
      <c r="O9" s="57">
        <f t="shared" si="0"/>
        <v>132083993764</v>
      </c>
      <c r="P9" s="57">
        <f t="shared" si="0"/>
        <v>27396554221</v>
      </c>
      <c r="Q9" s="57">
        <f>SUM(Q11,Q12,Q13,Q14,Q19,Q20,Q21,Q22,Q23,Q24,Q10)</f>
        <v>1028191371303</v>
      </c>
      <c r="R9" s="57">
        <f t="shared" si="0"/>
        <v>25516650251</v>
      </c>
      <c r="S9" s="36">
        <f>SUM(S11,S12,S13,S14,S19,S20,S21,S22,S23,S24,S10)</f>
        <v>2355219000</v>
      </c>
      <c r="T9" s="36">
        <f t="shared" si="0"/>
        <v>14433169000</v>
      </c>
      <c r="U9" s="36">
        <f>SUM(U11,U12,U13,U14,U19,U20,U21,U22,U24,U10,U23)</f>
        <v>2810171693836</v>
      </c>
      <c r="V9" s="37"/>
      <c r="W9" s="37">
        <f>SUM(W11,W10,W12,W13,W14,W19,W20,W21,W22,W24,W23)</f>
        <v>2793383305836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22.5" customHeight="1">
      <c r="A10" s="3"/>
      <c r="B10" s="17" t="s">
        <v>37</v>
      </c>
      <c r="D10" s="18" t="s">
        <v>14</v>
      </c>
      <c r="F10" s="8">
        <v>48088139</v>
      </c>
      <c r="G10" s="8">
        <v>6437822</v>
      </c>
      <c r="H10" s="8">
        <v>185399820</v>
      </c>
      <c r="I10" s="8">
        <v>111944604</v>
      </c>
      <c r="J10" s="8">
        <v>215730201</v>
      </c>
      <c r="K10" s="8">
        <v>1322856033</v>
      </c>
      <c r="L10" s="8">
        <v>86468193</v>
      </c>
      <c r="M10" s="8">
        <v>54153978</v>
      </c>
      <c r="N10" s="8">
        <v>39373389</v>
      </c>
      <c r="O10" s="8">
        <v>74466058</v>
      </c>
      <c r="P10" s="8">
        <v>261915371</v>
      </c>
      <c r="Q10" s="8">
        <v>499267205</v>
      </c>
      <c r="R10" s="8">
        <v>184982008</v>
      </c>
      <c r="S10" s="8"/>
      <c r="T10" s="8">
        <v>7800000</v>
      </c>
      <c r="U10" s="8">
        <f>SUM(F10:T10)</f>
        <v>3098882821</v>
      </c>
      <c r="V10" s="2"/>
      <c r="W10" s="5">
        <f>+U10-T10-S10</f>
        <v>3091082821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3"/>
      <c r="B11" s="17" t="s">
        <v>21</v>
      </c>
      <c r="D11" s="18" t="s">
        <v>22</v>
      </c>
      <c r="F11" s="8">
        <v>1713345</v>
      </c>
      <c r="G11" s="8">
        <v>823018</v>
      </c>
      <c r="H11" s="8">
        <v>7854446</v>
      </c>
      <c r="I11" s="8">
        <v>24758577</v>
      </c>
      <c r="J11" s="8">
        <v>13589473</v>
      </c>
      <c r="K11" s="8">
        <v>131153454</v>
      </c>
      <c r="L11" s="8">
        <v>8351708</v>
      </c>
      <c r="M11" s="8">
        <v>6316934</v>
      </c>
      <c r="N11" s="8">
        <v>2261843</v>
      </c>
      <c r="O11" s="8">
        <v>3273140</v>
      </c>
      <c r="P11" s="8">
        <v>17399790</v>
      </c>
      <c r="Q11" s="8"/>
      <c r="R11" s="8">
        <v>5700026</v>
      </c>
      <c r="S11" s="8">
        <v>2581000</v>
      </c>
      <c r="T11" s="8"/>
      <c r="U11" s="8">
        <f>SUM(F11:T11)</f>
        <v>225776754</v>
      </c>
      <c r="V11" s="2"/>
      <c r="W11" s="49">
        <f>+U11-T11-S11</f>
        <v>223195754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3"/>
      <c r="B12" s="17" t="s">
        <v>23</v>
      </c>
      <c r="D12" s="18" t="s">
        <v>24</v>
      </c>
      <c r="F12" s="8"/>
      <c r="G12" s="8"/>
      <c r="H12" s="8"/>
      <c r="I12" s="8">
        <v>40000</v>
      </c>
      <c r="J12" s="8">
        <v>3241692934</v>
      </c>
      <c r="K12" s="8">
        <v>9239567340</v>
      </c>
      <c r="L12" s="8"/>
      <c r="M12" s="8"/>
      <c r="N12" s="8"/>
      <c r="O12" s="8"/>
      <c r="P12" s="8"/>
      <c r="Q12" s="8">
        <v>24584627142</v>
      </c>
      <c r="R12" s="8">
        <v>17773607</v>
      </c>
      <c r="S12" s="8">
        <v>245522000</v>
      </c>
      <c r="T12" s="8"/>
      <c r="U12" s="8">
        <f>SUM(F12:T12)</f>
        <v>37329223023</v>
      </c>
      <c r="V12" s="2"/>
      <c r="W12" s="49">
        <f>+U12-T12-S12</f>
        <v>37083701023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3"/>
      <c r="B13" s="17" t="s">
        <v>25</v>
      </c>
      <c r="D13" s="18" t="s">
        <v>26</v>
      </c>
      <c r="F13" s="8">
        <v>166686803</v>
      </c>
      <c r="G13" s="8">
        <v>69330011</v>
      </c>
      <c r="H13" s="8">
        <v>408000942</v>
      </c>
      <c r="I13" s="8">
        <v>360880332</v>
      </c>
      <c r="J13" s="8">
        <v>1655858870</v>
      </c>
      <c r="K13" s="8">
        <v>11314630617</v>
      </c>
      <c r="L13" s="8">
        <v>790546069</v>
      </c>
      <c r="M13" s="8">
        <v>788377877</v>
      </c>
      <c r="N13" s="8">
        <v>220258188</v>
      </c>
      <c r="O13" s="8">
        <v>602238982</v>
      </c>
      <c r="P13" s="8">
        <v>613835709</v>
      </c>
      <c r="Q13" s="8">
        <v>51821286504</v>
      </c>
      <c r="R13" s="8">
        <v>474518358</v>
      </c>
      <c r="S13" s="8">
        <v>64348000</v>
      </c>
      <c r="T13" s="8">
        <v>161690000</v>
      </c>
      <c r="U13" s="8">
        <f>SUM(F13:T13)</f>
        <v>69512487262</v>
      </c>
      <c r="V13" s="2"/>
      <c r="W13" s="49">
        <f aca="true" t="shared" si="1" ref="W13:W49">+U13-T13-S13</f>
        <v>69286449262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3"/>
      <c r="B14" s="17" t="s">
        <v>44</v>
      </c>
      <c r="D14" s="18" t="s">
        <v>2</v>
      </c>
      <c r="F14" s="8">
        <f aca="true" t="shared" si="2" ref="F14:R14">SUM(F15,F18)</f>
        <v>7164334000</v>
      </c>
      <c r="G14" s="8">
        <f t="shared" si="2"/>
        <v>3359936000</v>
      </c>
      <c r="H14" s="8">
        <f t="shared" si="2"/>
        <v>9522459000</v>
      </c>
      <c r="I14" s="8">
        <f t="shared" si="2"/>
        <v>20335428000</v>
      </c>
      <c r="J14" s="8">
        <f t="shared" si="2"/>
        <v>141666474000</v>
      </c>
      <c r="K14" s="8">
        <f>SUM(K15,K18)</f>
        <v>1137909081000</v>
      </c>
      <c r="L14" s="8">
        <f t="shared" si="2"/>
        <v>76289492000</v>
      </c>
      <c r="M14" s="8">
        <f t="shared" si="2"/>
        <v>70240317000</v>
      </c>
      <c r="N14" s="8">
        <f t="shared" si="2"/>
        <v>1142011000</v>
      </c>
      <c r="O14" s="8">
        <f>SUM(O15,O18)</f>
        <v>123769429000</v>
      </c>
      <c r="P14" s="8">
        <f>SUM(P15,P18)</f>
        <v>24654592588</v>
      </c>
      <c r="Q14" s="8">
        <f>SUM(Q15,Q18)</f>
        <v>283454443000</v>
      </c>
      <c r="R14" s="8">
        <f t="shared" si="2"/>
        <v>23514407000</v>
      </c>
      <c r="S14" s="8">
        <f>SUM(S15,S18)</f>
        <v>1887081000</v>
      </c>
      <c r="T14" s="8">
        <f>SUM(T15,T18)</f>
        <v>14252301000</v>
      </c>
      <c r="U14" s="8">
        <f>SUM(U15,U18)</f>
        <v>1939161785588</v>
      </c>
      <c r="V14" s="2"/>
      <c r="W14" s="5">
        <f>+U14-T14-S14</f>
        <v>1923022403588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3"/>
      <c r="B15" s="17" t="s">
        <v>20</v>
      </c>
      <c r="D15" s="18" t="s">
        <v>45</v>
      </c>
      <c r="F15" s="8">
        <f aca="true" t="shared" si="3" ref="F15:R15">SUM(F16:F17)</f>
        <v>7164334000</v>
      </c>
      <c r="G15" s="8">
        <f t="shared" si="3"/>
        <v>3359936000</v>
      </c>
      <c r="H15" s="8">
        <f t="shared" si="3"/>
        <v>9522459000</v>
      </c>
      <c r="I15" s="8">
        <f t="shared" si="3"/>
        <v>20335428000</v>
      </c>
      <c r="J15" s="8">
        <f t="shared" si="3"/>
        <v>141666474000</v>
      </c>
      <c r="K15" s="8">
        <f>SUM(K16:K17)</f>
        <v>1137909081000</v>
      </c>
      <c r="L15" s="8">
        <f t="shared" si="3"/>
        <v>76289492000</v>
      </c>
      <c r="M15" s="8">
        <f t="shared" si="3"/>
        <v>70240317000</v>
      </c>
      <c r="N15" s="8">
        <f t="shared" si="3"/>
        <v>1142011000</v>
      </c>
      <c r="O15" s="8">
        <f t="shared" si="3"/>
        <v>123769429000</v>
      </c>
      <c r="P15" s="8">
        <f>SUM(P16:P17)</f>
        <v>24282766000</v>
      </c>
      <c r="Q15" s="8">
        <f>SUM(Q16:Q17)</f>
        <v>283454443000</v>
      </c>
      <c r="R15" s="8">
        <f t="shared" si="3"/>
        <v>23514407000</v>
      </c>
      <c r="S15" s="8">
        <f>SUM(S16:S17)</f>
        <v>1887081000</v>
      </c>
      <c r="T15" s="8">
        <f>SUM(T16:T17)</f>
        <v>14252301000</v>
      </c>
      <c r="U15" s="8">
        <f>SUM(U16:U17)</f>
        <v>1938789959000</v>
      </c>
      <c r="V15" s="2"/>
      <c r="W15" s="5">
        <f t="shared" si="1"/>
        <v>1922650577000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3"/>
      <c r="B16" s="17"/>
      <c r="D16" s="18" t="s">
        <v>3</v>
      </c>
      <c r="F16" s="8">
        <v>6458988000</v>
      </c>
      <c r="G16" s="8">
        <v>3025504000</v>
      </c>
      <c r="H16" s="8">
        <v>8467645000</v>
      </c>
      <c r="I16" s="8">
        <v>11540972000</v>
      </c>
      <c r="J16" s="8">
        <v>17284177000</v>
      </c>
      <c r="K16" s="8">
        <v>115187008000</v>
      </c>
      <c r="L16" s="8">
        <v>8588231000</v>
      </c>
      <c r="M16" s="8">
        <v>6350423000</v>
      </c>
      <c r="N16" s="8">
        <v>980677000</v>
      </c>
      <c r="O16" s="8">
        <v>7011362000</v>
      </c>
      <c r="P16" s="8">
        <v>17794526000</v>
      </c>
      <c r="Q16" s="8">
        <v>12944838000</v>
      </c>
      <c r="R16" s="8">
        <v>15159827000</v>
      </c>
      <c r="S16" s="8">
        <v>1887081000</v>
      </c>
      <c r="T16" s="8">
        <v>8984837000</v>
      </c>
      <c r="U16" s="8">
        <f>SUM(F16:T16)</f>
        <v>241666096000</v>
      </c>
      <c r="V16" s="2"/>
      <c r="W16" s="49">
        <f t="shared" si="1"/>
        <v>230794178000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3"/>
      <c r="B17" s="17"/>
      <c r="D17" s="18" t="s">
        <v>48</v>
      </c>
      <c r="F17" s="8">
        <v>705346000</v>
      </c>
      <c r="G17" s="8">
        <v>334432000</v>
      </c>
      <c r="H17" s="8">
        <v>1054814000</v>
      </c>
      <c r="I17" s="8">
        <v>8794456000</v>
      </c>
      <c r="J17" s="8">
        <v>124382297000</v>
      </c>
      <c r="K17" s="8">
        <v>1022722073000</v>
      </c>
      <c r="L17" s="8">
        <v>67701261000</v>
      </c>
      <c r="M17" s="8">
        <v>63889894000</v>
      </c>
      <c r="N17" s="8">
        <v>161334000</v>
      </c>
      <c r="O17" s="8">
        <v>116758067000</v>
      </c>
      <c r="P17" s="8">
        <v>6488240000</v>
      </c>
      <c r="Q17" s="8">
        <v>270509605000</v>
      </c>
      <c r="R17" s="8">
        <v>8354580000</v>
      </c>
      <c r="S17" s="8"/>
      <c r="T17" s="8">
        <v>5267464000</v>
      </c>
      <c r="U17" s="8">
        <f aca="true" t="shared" si="4" ref="U17:U24">SUM(F17:T17)</f>
        <v>1697123863000</v>
      </c>
      <c r="V17" s="2"/>
      <c r="W17" s="49">
        <f>+U17-T17-S17</f>
        <v>1691856399000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371826588</v>
      </c>
      <c r="Q18" s="8"/>
      <c r="R18" s="8"/>
      <c r="S18" s="8"/>
      <c r="T18" s="8"/>
      <c r="U18" s="8">
        <f t="shared" si="4"/>
        <v>371826588</v>
      </c>
      <c r="V18" s="2"/>
      <c r="W18" s="49">
        <f t="shared" si="1"/>
        <v>371826588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3"/>
      <c r="B19" s="17" t="s">
        <v>4</v>
      </c>
      <c r="D19" s="18" t="s">
        <v>27</v>
      </c>
      <c r="F19" s="8"/>
      <c r="G19" s="8"/>
      <c r="H19" s="8"/>
      <c r="I19" s="8">
        <v>19550000</v>
      </c>
      <c r="J19" s="8">
        <v>6605000</v>
      </c>
      <c r="K19" s="8">
        <v>369184000</v>
      </c>
      <c r="L19" s="8"/>
      <c r="M19" s="8">
        <v>21452000</v>
      </c>
      <c r="N19" s="8">
        <v>6000</v>
      </c>
      <c r="O19" s="8"/>
      <c r="P19" s="8"/>
      <c r="Q19" s="8"/>
      <c r="R19" s="8">
        <v>27700000</v>
      </c>
      <c r="S19" s="8"/>
      <c r="T19" s="8">
        <v>11378000</v>
      </c>
      <c r="U19" s="8">
        <f t="shared" si="4"/>
        <v>455875000</v>
      </c>
      <c r="V19" s="2"/>
      <c r="W19" s="5">
        <f t="shared" si="1"/>
        <v>444497000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4"/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3"/>
      <c r="B21" s="17" t="s">
        <v>72</v>
      </c>
      <c r="D21" s="18" t="s">
        <v>29</v>
      </c>
      <c r="F21" s="8">
        <v>249305826</v>
      </c>
      <c r="G21" s="8">
        <v>79456941</v>
      </c>
      <c r="H21" s="8">
        <v>249502449</v>
      </c>
      <c r="I21" s="8">
        <v>251230003</v>
      </c>
      <c r="J21" s="8">
        <v>392895265</v>
      </c>
      <c r="K21" s="8">
        <v>8348543722</v>
      </c>
      <c r="L21" s="8">
        <v>216122245</v>
      </c>
      <c r="M21" s="8">
        <v>3100687271</v>
      </c>
      <c r="N21" s="8">
        <v>95964001</v>
      </c>
      <c r="O21" s="8">
        <v>52553610</v>
      </c>
      <c r="P21" s="8">
        <v>528669215</v>
      </c>
      <c r="Q21" s="8">
        <v>109193713</v>
      </c>
      <c r="R21" s="8">
        <v>377328442</v>
      </c>
      <c r="S21" s="8">
        <v>25398000</v>
      </c>
      <c r="T21" s="8"/>
      <c r="U21" s="8">
        <f t="shared" si="4"/>
        <v>14076850703</v>
      </c>
      <c r="V21" s="2"/>
      <c r="W21" s="49">
        <f t="shared" si="1"/>
        <v>14051452703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4998261584</v>
      </c>
      <c r="O22" s="8"/>
      <c r="P22" s="8"/>
      <c r="Q22" s="8">
        <v>602460801105</v>
      </c>
      <c r="R22" s="8"/>
      <c r="S22" s="8"/>
      <c r="T22" s="8"/>
      <c r="U22" s="8">
        <f t="shared" si="4"/>
        <v>607459062689</v>
      </c>
      <c r="V22" s="2"/>
      <c r="W22" s="49">
        <f>+U22-T22-S22</f>
        <v>607459062689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4"/>
        <v>0</v>
      </c>
      <c r="V23" s="2"/>
      <c r="W23" s="5">
        <f t="shared" si="1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3"/>
      <c r="B24" s="17" t="s">
        <v>74</v>
      </c>
      <c r="D24" s="18" t="s">
        <v>5</v>
      </c>
      <c r="F24" s="8">
        <v>292926238</v>
      </c>
      <c r="G24" s="8">
        <v>67167966</v>
      </c>
      <c r="H24" s="8">
        <v>46142266</v>
      </c>
      <c r="I24" s="8">
        <v>2118306517</v>
      </c>
      <c r="J24" s="8">
        <v>26228797902</v>
      </c>
      <c r="K24" s="8">
        <v>26729193979</v>
      </c>
      <c r="L24" s="8">
        <v>4610370611</v>
      </c>
      <c r="M24" s="8">
        <v>3538406103</v>
      </c>
      <c r="N24" s="8">
        <v>11981448</v>
      </c>
      <c r="O24" s="8">
        <v>7582032974</v>
      </c>
      <c r="P24" s="8">
        <v>1320141548</v>
      </c>
      <c r="Q24" s="8">
        <v>65261752634</v>
      </c>
      <c r="R24" s="8">
        <v>914240810</v>
      </c>
      <c r="S24" s="8">
        <v>130289000</v>
      </c>
      <c r="T24" s="8"/>
      <c r="U24" s="8">
        <f t="shared" si="4"/>
        <v>138851749996</v>
      </c>
      <c r="V24" s="2"/>
      <c r="W24" s="49">
        <f t="shared" si="1"/>
        <v>138721460996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9" customFormat="1" ht="24.75" customHeight="1">
      <c r="A25" s="31"/>
      <c r="B25" s="40"/>
      <c r="C25" s="33"/>
      <c r="D25" s="34" t="s">
        <v>6</v>
      </c>
      <c r="E25" s="35"/>
      <c r="F25" s="36">
        <f>SUM(F26,F27,F28,F29,F30,F31,F32,F41,F42,F46,F47,F48,F49)</f>
        <v>7558922207</v>
      </c>
      <c r="G25" s="36">
        <f aca="true" t="shared" si="5" ref="G25:T25">SUM(G26,G27,G28,G29,G30,G31,G32,G41,G42,G46,G47,G48,G49)</f>
        <v>3455916053</v>
      </c>
      <c r="H25" s="36">
        <f t="shared" si="5"/>
        <v>9871407632</v>
      </c>
      <c r="I25" s="36">
        <f t="shared" si="5"/>
        <v>22067885911</v>
      </c>
      <c r="J25" s="36">
        <f t="shared" si="5"/>
        <v>171187507809</v>
      </c>
      <c r="K25" s="36">
        <f t="shared" si="5"/>
        <v>1215736157417</v>
      </c>
      <c r="L25" s="36">
        <f t="shared" si="5"/>
        <v>79751115866</v>
      </c>
      <c r="M25" s="36">
        <f t="shared" si="5"/>
        <v>75718122970</v>
      </c>
      <c r="N25" s="36">
        <f t="shared" si="5"/>
        <v>5854937674</v>
      </c>
      <c r="O25" s="36">
        <f t="shared" si="5"/>
        <v>129262401974</v>
      </c>
      <c r="P25" s="57">
        <f t="shared" si="5"/>
        <v>26506483030</v>
      </c>
      <c r="Q25" s="36">
        <f t="shared" si="5"/>
        <v>1022273883304</v>
      </c>
      <c r="R25" s="36">
        <f t="shared" si="5"/>
        <v>24476968408</v>
      </c>
      <c r="S25" s="36">
        <f t="shared" si="5"/>
        <v>2146172000</v>
      </c>
      <c r="T25" s="36">
        <f t="shared" si="5"/>
        <v>14890627000</v>
      </c>
      <c r="U25" s="36">
        <f>SUM(U26,U27,U28,U29,U30,U31,U32,U41,U42,U46,U47,U48,U49)</f>
        <v>2810758509255</v>
      </c>
      <c r="V25" s="38"/>
      <c r="W25" s="37">
        <f>SUM(W26,W27,W28,W29,W30,W31,W32,W41,W42,W46,W47,W48,W49)</f>
        <v>2793721710255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2.5" customHeight="1">
      <c r="A26" s="3"/>
      <c r="B26" s="17" t="s">
        <v>7</v>
      </c>
      <c r="D26" s="18" t="s">
        <v>8</v>
      </c>
      <c r="F26" s="8">
        <v>6454195866</v>
      </c>
      <c r="G26" s="8">
        <v>3014407907</v>
      </c>
      <c r="H26" s="8">
        <v>8467320041</v>
      </c>
      <c r="I26" s="8">
        <v>11430972000</v>
      </c>
      <c r="J26" s="8">
        <v>17284146037</v>
      </c>
      <c r="K26" s="8">
        <v>114662217000</v>
      </c>
      <c r="L26" s="8">
        <v>8586516256</v>
      </c>
      <c r="M26" s="8">
        <v>6347316677</v>
      </c>
      <c r="N26" s="8">
        <v>5084713522</v>
      </c>
      <c r="O26" s="8">
        <v>6819228895</v>
      </c>
      <c r="P26" s="8">
        <v>17651382235</v>
      </c>
      <c r="Q26" s="8">
        <v>12918736349</v>
      </c>
      <c r="R26" s="8">
        <v>15127478564</v>
      </c>
      <c r="S26" s="8">
        <v>1659283000</v>
      </c>
      <c r="T26" s="8">
        <v>9053383000</v>
      </c>
      <c r="U26" s="8">
        <f aca="true" t="shared" si="6" ref="U26:U31">SUM(F26:T26)</f>
        <v>244561297349</v>
      </c>
      <c r="V26" s="2"/>
      <c r="W26" s="49">
        <f t="shared" si="1"/>
        <v>233848631349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3"/>
      <c r="B27" s="17" t="s">
        <v>9</v>
      </c>
      <c r="D27" s="18" t="s">
        <v>10</v>
      </c>
      <c r="F27" s="8">
        <v>265587692</v>
      </c>
      <c r="G27" s="8">
        <v>167769270</v>
      </c>
      <c r="H27" s="8">
        <v>372404222</v>
      </c>
      <c r="I27" s="8">
        <v>661355413</v>
      </c>
      <c r="J27" s="8">
        <v>1095602578</v>
      </c>
      <c r="K27" s="8">
        <v>7797872682</v>
      </c>
      <c r="L27" s="8">
        <v>636135119</v>
      </c>
      <c r="M27" s="8">
        <v>361745405</v>
      </c>
      <c r="N27" s="8">
        <v>238579618</v>
      </c>
      <c r="O27" s="8">
        <v>891625342</v>
      </c>
      <c r="P27" s="8">
        <v>4854686312</v>
      </c>
      <c r="Q27" s="8">
        <v>1053798537</v>
      </c>
      <c r="R27" s="8">
        <v>1193759698</v>
      </c>
      <c r="S27" s="8">
        <v>173061000</v>
      </c>
      <c r="T27" s="8">
        <v>3695230000</v>
      </c>
      <c r="U27" s="8">
        <f t="shared" si="6"/>
        <v>23459212888</v>
      </c>
      <c r="V27" s="2"/>
      <c r="W27" s="49">
        <f t="shared" si="1"/>
        <v>19590921888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3"/>
      <c r="B28" s="17" t="s">
        <v>11</v>
      </c>
      <c r="D28" s="18" t="s">
        <v>52</v>
      </c>
      <c r="F28" s="8">
        <v>407639234</v>
      </c>
      <c r="G28" s="8">
        <v>50855549</v>
      </c>
      <c r="H28" s="8">
        <v>539197704</v>
      </c>
      <c r="I28" s="8">
        <v>371655099</v>
      </c>
      <c r="J28" s="8">
        <v>575213559</v>
      </c>
      <c r="K28" s="8">
        <v>5420713519</v>
      </c>
      <c r="L28" s="8">
        <v>122939854</v>
      </c>
      <c r="M28" s="8">
        <v>125167292</v>
      </c>
      <c r="N28" s="8">
        <v>184249724</v>
      </c>
      <c r="O28" s="8">
        <v>195178529</v>
      </c>
      <c r="P28" s="8">
        <v>1282693756</v>
      </c>
      <c r="Q28" s="8">
        <v>133970000</v>
      </c>
      <c r="R28" s="8">
        <v>159231074</v>
      </c>
      <c r="S28" s="8">
        <v>71278000</v>
      </c>
      <c r="T28" s="8">
        <v>103367000</v>
      </c>
      <c r="U28" s="8">
        <f t="shared" si="6"/>
        <v>9743349893</v>
      </c>
      <c r="V28" s="2"/>
      <c r="W28" s="49">
        <f t="shared" si="1"/>
        <v>9568704893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3"/>
      <c r="B29" s="17" t="s">
        <v>12</v>
      </c>
      <c r="D29" s="18" t="s">
        <v>14</v>
      </c>
      <c r="F29" s="8">
        <v>75129960</v>
      </c>
      <c r="G29" s="8"/>
      <c r="H29" s="8"/>
      <c r="I29" s="8"/>
      <c r="J29" s="8"/>
      <c r="K29" s="8">
        <v>1472746482</v>
      </c>
      <c r="L29" s="8"/>
      <c r="M29" s="8"/>
      <c r="N29" s="8"/>
      <c r="O29" s="8"/>
      <c r="P29" s="8"/>
      <c r="Q29" s="8">
        <v>566663974</v>
      </c>
      <c r="R29" s="8">
        <v>144558000</v>
      </c>
      <c r="S29" s="8"/>
      <c r="T29" s="8"/>
      <c r="U29" s="8">
        <f t="shared" si="6"/>
        <v>2259098416</v>
      </c>
      <c r="V29" s="2"/>
      <c r="W29" s="49">
        <f t="shared" si="1"/>
        <v>2259098416</v>
      </c>
      <c r="X29" s="2"/>
      <c r="Y29" s="2"/>
      <c r="Z29" s="56" t="s">
        <v>108</v>
      </c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3"/>
      <c r="B30" s="17" t="s">
        <v>13</v>
      </c>
      <c r="D30" s="18" t="s">
        <v>30</v>
      </c>
      <c r="F30" s="8">
        <v>99117000</v>
      </c>
      <c r="G30" s="8">
        <v>56508000</v>
      </c>
      <c r="H30" s="8">
        <v>180684000</v>
      </c>
      <c r="I30" s="8">
        <v>212288000</v>
      </c>
      <c r="J30" s="8">
        <v>310647000</v>
      </c>
      <c r="K30" s="8">
        <v>1036940000</v>
      </c>
      <c r="L30" s="8">
        <v>232173000</v>
      </c>
      <c r="M30" s="8">
        <v>106872000</v>
      </c>
      <c r="N30" s="8">
        <v>114846000</v>
      </c>
      <c r="O30" s="8">
        <v>98542000</v>
      </c>
      <c r="P30" s="8">
        <v>332751000</v>
      </c>
      <c r="Q30" s="8">
        <v>152258000</v>
      </c>
      <c r="R30" s="8">
        <v>282441000</v>
      </c>
      <c r="S30" s="8">
        <v>54968000</v>
      </c>
      <c r="T30" s="8">
        <v>118943000</v>
      </c>
      <c r="U30" s="8">
        <f t="shared" si="6"/>
        <v>3389978000</v>
      </c>
      <c r="V30" s="2"/>
      <c r="W30" s="5">
        <f t="shared" si="1"/>
        <v>3216067000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3"/>
      <c r="B31" s="17" t="s">
        <v>75</v>
      </c>
      <c r="D31" s="18" t="s">
        <v>67</v>
      </c>
      <c r="F31" s="8">
        <v>51265866</v>
      </c>
      <c r="G31" s="8"/>
      <c r="H31" s="8"/>
      <c r="I31" s="8"/>
      <c r="J31" s="8">
        <v>7448220</v>
      </c>
      <c r="K31" s="8">
        <v>524789271</v>
      </c>
      <c r="L31" s="8">
        <v>143987093</v>
      </c>
      <c r="M31" s="8">
        <v>40855632</v>
      </c>
      <c r="N31" s="8"/>
      <c r="O31" s="8"/>
      <c r="P31" s="8"/>
      <c r="Q31" s="8">
        <v>8368930</v>
      </c>
      <c r="R31" s="8"/>
      <c r="S31" s="8"/>
      <c r="T31" s="8"/>
      <c r="U31" s="8">
        <f t="shared" si="6"/>
        <v>776715012</v>
      </c>
      <c r="V31" s="2"/>
      <c r="W31" s="49">
        <f t="shared" si="1"/>
        <v>776715012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3"/>
      <c r="B32" s="17" t="s">
        <v>76</v>
      </c>
      <c r="D32" s="21" t="s">
        <v>68</v>
      </c>
      <c r="F32" s="8">
        <f aca="true" t="shared" si="7" ref="F32:T32">SUM(F33:F39)</f>
        <v>102290967</v>
      </c>
      <c r="G32" s="8">
        <f t="shared" si="7"/>
        <v>62327099</v>
      </c>
      <c r="H32" s="8">
        <f t="shared" si="7"/>
        <v>221152087</v>
      </c>
      <c r="I32" s="8">
        <f t="shared" si="7"/>
        <v>395573485</v>
      </c>
      <c r="J32" s="8">
        <f t="shared" si="7"/>
        <v>1149987611</v>
      </c>
      <c r="K32" s="8">
        <f t="shared" si="7"/>
        <v>8421395129</v>
      </c>
      <c r="L32" s="8">
        <f t="shared" si="7"/>
        <v>865044401</v>
      </c>
      <c r="M32" s="8">
        <f t="shared" si="7"/>
        <v>160797431</v>
      </c>
      <c r="N32" s="8">
        <f t="shared" si="7"/>
        <v>73756916</v>
      </c>
      <c r="O32" s="8">
        <f t="shared" si="7"/>
        <v>709578402</v>
      </c>
      <c r="P32" s="8">
        <f t="shared" si="7"/>
        <v>1351307304</v>
      </c>
      <c r="Q32" s="8">
        <f t="shared" si="7"/>
        <v>183050029</v>
      </c>
      <c r="R32" s="8">
        <f t="shared" si="7"/>
        <v>1207042248</v>
      </c>
      <c r="S32" s="8">
        <f t="shared" si="7"/>
        <v>122895000</v>
      </c>
      <c r="T32" s="8">
        <f t="shared" si="7"/>
        <v>461223000</v>
      </c>
      <c r="U32" s="8">
        <f>SUM(U33:U40)</f>
        <v>15487421109</v>
      </c>
      <c r="V32" s="2"/>
      <c r="W32" s="5">
        <f t="shared" si="1"/>
        <v>14903303109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>
        <v>179486708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aca="true" t="shared" si="8" ref="U33:U41">SUM(F33:T33)</f>
        <v>179486708</v>
      </c>
      <c r="V33" s="2"/>
      <c r="W33" s="5">
        <f t="shared" si="1"/>
        <v>179486708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3"/>
      <c r="B34" s="19" t="s">
        <v>39</v>
      </c>
      <c r="D34" s="18" t="s">
        <v>98</v>
      </c>
      <c r="F34" s="8"/>
      <c r="G34" s="8"/>
      <c r="H34" s="8">
        <v>8449000</v>
      </c>
      <c r="I34" s="8"/>
      <c r="J34" s="8"/>
      <c r="K34" s="8">
        <v>134866999</v>
      </c>
      <c r="L34" s="8"/>
      <c r="M34" s="8"/>
      <c r="N34" s="8"/>
      <c r="O34" s="8"/>
      <c r="P34" s="8"/>
      <c r="Q34" s="8"/>
      <c r="R34" s="8">
        <v>18948000</v>
      </c>
      <c r="S34" s="8"/>
      <c r="T34" s="8"/>
      <c r="U34" s="8">
        <f t="shared" si="8"/>
        <v>162263999</v>
      </c>
      <c r="V34" s="2"/>
      <c r="W34" s="5">
        <f t="shared" si="1"/>
        <v>162263999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3"/>
      <c r="B35" s="19" t="s">
        <v>31</v>
      </c>
      <c r="D35" s="18" t="s">
        <v>33</v>
      </c>
      <c r="F35" s="8">
        <v>19359440</v>
      </c>
      <c r="G35" s="8"/>
      <c r="H35" s="8"/>
      <c r="I35" s="58">
        <v>246478988</v>
      </c>
      <c r="J35" s="8">
        <v>658892556</v>
      </c>
      <c r="K35" s="8">
        <v>4014120076</v>
      </c>
      <c r="L35" s="8">
        <v>174580060</v>
      </c>
      <c r="M35" s="8">
        <v>89286300</v>
      </c>
      <c r="N35" s="8"/>
      <c r="O35" s="8">
        <v>183600000</v>
      </c>
      <c r="P35" s="8">
        <v>48800000</v>
      </c>
      <c r="Q35" s="8">
        <v>61347783</v>
      </c>
      <c r="R35" s="8">
        <v>381076080</v>
      </c>
      <c r="S35" s="8">
        <v>56902000</v>
      </c>
      <c r="T35" s="8">
        <v>153945000</v>
      </c>
      <c r="U35" s="8">
        <f t="shared" si="8"/>
        <v>6088388283</v>
      </c>
      <c r="V35" s="2"/>
      <c r="W35" s="49">
        <f t="shared" si="1"/>
        <v>5877541283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3"/>
      <c r="B36" s="19" t="s">
        <v>32</v>
      </c>
      <c r="D36" s="18" t="s">
        <v>34</v>
      </c>
      <c r="F36" s="8"/>
      <c r="G36" s="8">
        <v>2175069</v>
      </c>
      <c r="H36" s="8">
        <v>21995000</v>
      </c>
      <c r="I36" s="8">
        <v>27181813</v>
      </c>
      <c r="J36" s="8">
        <v>31494694</v>
      </c>
      <c r="K36" s="8">
        <v>111904513</v>
      </c>
      <c r="L36" s="8">
        <v>29847426</v>
      </c>
      <c r="M36" s="8">
        <v>12259002</v>
      </c>
      <c r="N36" s="8">
        <v>4246876</v>
      </c>
      <c r="O36" s="8">
        <v>30648053</v>
      </c>
      <c r="P36" s="8">
        <v>85163074</v>
      </c>
      <c r="Q36" s="8">
        <v>17061087</v>
      </c>
      <c r="R36" s="8"/>
      <c r="S36" s="8">
        <v>0</v>
      </c>
      <c r="T36" s="8">
        <v>96446000</v>
      </c>
      <c r="U36" s="8">
        <f t="shared" si="8"/>
        <v>470422607</v>
      </c>
      <c r="V36" s="2"/>
      <c r="W36" s="49">
        <f t="shared" si="1"/>
        <v>373976607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>
      <c r="A37" s="3"/>
      <c r="B37" s="19" t="s">
        <v>37</v>
      </c>
      <c r="D37" s="18" t="s">
        <v>47</v>
      </c>
      <c r="F37" s="8">
        <v>1985740</v>
      </c>
      <c r="G37" s="8">
        <v>27295587</v>
      </c>
      <c r="H37" s="8">
        <v>12987599</v>
      </c>
      <c r="I37" s="8">
        <v>10397836</v>
      </c>
      <c r="J37" s="8">
        <v>87887838</v>
      </c>
      <c r="K37" s="8">
        <v>3731272300</v>
      </c>
      <c r="L37" s="8">
        <v>367348481</v>
      </c>
      <c r="M37" s="8">
        <v>7503236</v>
      </c>
      <c r="N37" s="8">
        <v>2204100</v>
      </c>
      <c r="O37" s="8">
        <v>145878839</v>
      </c>
      <c r="P37" s="8">
        <v>272461997</v>
      </c>
      <c r="Q37" s="8">
        <v>7498830</v>
      </c>
      <c r="R37" s="8">
        <v>534539806</v>
      </c>
      <c r="S37" s="8">
        <v>12912000</v>
      </c>
      <c r="T37" s="8">
        <v>56694000</v>
      </c>
      <c r="U37" s="8">
        <f t="shared" si="8"/>
        <v>5278868189</v>
      </c>
      <c r="V37" s="2"/>
      <c r="W37" s="49">
        <f t="shared" si="1"/>
        <v>5209262189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3"/>
      <c r="B38" s="19" t="s">
        <v>21</v>
      </c>
      <c r="D38" s="18" t="s">
        <v>36</v>
      </c>
      <c r="F38" s="8">
        <v>30804211</v>
      </c>
      <c r="G38" s="8">
        <v>32814793</v>
      </c>
      <c r="H38" s="8">
        <v>82005000</v>
      </c>
      <c r="I38" s="8">
        <v>65074998</v>
      </c>
      <c r="J38" s="8">
        <v>129204264</v>
      </c>
      <c r="K38" s="8">
        <v>321417963</v>
      </c>
      <c r="L38" s="8">
        <v>104779572</v>
      </c>
      <c r="M38" s="8">
        <v>29560207</v>
      </c>
      <c r="N38" s="8">
        <v>40163957</v>
      </c>
      <c r="O38" s="8">
        <v>239038989</v>
      </c>
      <c r="P38" s="8">
        <v>305420684</v>
      </c>
      <c r="Q38" s="8">
        <v>79652262</v>
      </c>
      <c r="R38" s="8">
        <v>58564614</v>
      </c>
      <c r="S38" s="8">
        <v>34270000</v>
      </c>
      <c r="T38" s="8">
        <v>135347000</v>
      </c>
      <c r="U38" s="8">
        <f t="shared" si="8"/>
        <v>1688118514</v>
      </c>
      <c r="V38" s="2"/>
      <c r="W38" s="49">
        <f t="shared" si="1"/>
        <v>1518501514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3"/>
      <c r="B39" s="19" t="s">
        <v>23</v>
      </c>
      <c r="D39" s="18" t="s">
        <v>35</v>
      </c>
      <c r="F39" s="8">
        <v>50141576</v>
      </c>
      <c r="G39" s="8">
        <v>41650</v>
      </c>
      <c r="H39" s="8">
        <v>95715488</v>
      </c>
      <c r="I39" s="8">
        <v>46439850</v>
      </c>
      <c r="J39" s="8">
        <v>63021551</v>
      </c>
      <c r="K39" s="8">
        <v>107813278</v>
      </c>
      <c r="L39" s="8">
        <v>188488862</v>
      </c>
      <c r="M39" s="8">
        <v>22188686</v>
      </c>
      <c r="N39" s="8">
        <v>27141983</v>
      </c>
      <c r="O39" s="8">
        <v>110412521</v>
      </c>
      <c r="P39" s="8">
        <v>639461549</v>
      </c>
      <c r="Q39" s="8">
        <v>17490067</v>
      </c>
      <c r="R39" s="8">
        <v>213913748</v>
      </c>
      <c r="S39" s="8">
        <v>18811000</v>
      </c>
      <c r="T39" s="8">
        <v>18791000</v>
      </c>
      <c r="U39" s="8">
        <f t="shared" si="8"/>
        <v>1619872809</v>
      </c>
      <c r="V39" s="2"/>
      <c r="W39" s="49">
        <f t="shared" si="1"/>
        <v>1582270809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8"/>
        <v>0</v>
      </c>
      <c r="V40" s="2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8"/>
        <v>0</v>
      </c>
      <c r="V41" s="2"/>
      <c r="W41" s="5">
        <f t="shared" si="1"/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2.5" customHeight="1">
      <c r="A42" s="3"/>
      <c r="B42" s="22" t="s">
        <v>77</v>
      </c>
      <c r="C42" s="23"/>
      <c r="D42" s="24" t="s">
        <v>15</v>
      </c>
      <c r="F42" s="10">
        <f>SUM(F43:F45)</f>
        <v>41726000</v>
      </c>
      <c r="G42" s="10">
        <f aca="true" t="shared" si="9" ref="G42:U42">SUM(G43:G45)</f>
        <v>0</v>
      </c>
      <c r="H42" s="10">
        <f t="shared" si="9"/>
        <v>0</v>
      </c>
      <c r="I42" s="10">
        <f t="shared" si="9"/>
        <v>6961526414</v>
      </c>
      <c r="J42" s="10">
        <f>SUM(J43:J45)</f>
        <v>128495788054</v>
      </c>
      <c r="K42" s="10">
        <f>SUM(K43:K45)</f>
        <v>955760342229</v>
      </c>
      <c r="L42" s="10">
        <f>SUM(L43:L45)</f>
        <v>63389833013</v>
      </c>
      <c r="M42" s="10">
        <f t="shared" si="9"/>
        <v>65439536166</v>
      </c>
      <c r="N42" s="10">
        <f t="shared" si="9"/>
        <v>120686860</v>
      </c>
      <c r="O42" s="10">
        <f t="shared" si="9"/>
        <v>108974289843</v>
      </c>
      <c r="P42" s="10">
        <f t="shared" si="9"/>
        <v>0</v>
      </c>
      <c r="Q42" s="10">
        <f>SUM(Q43:Q45)</f>
        <v>492531215905</v>
      </c>
      <c r="R42" s="10">
        <f t="shared" si="9"/>
        <v>5680360957</v>
      </c>
      <c r="S42" s="10">
        <f t="shared" si="9"/>
        <v>0</v>
      </c>
      <c r="T42" s="10">
        <f t="shared" si="9"/>
        <v>536023000</v>
      </c>
      <c r="U42" s="41">
        <f t="shared" si="9"/>
        <v>1827931328441</v>
      </c>
      <c r="V42" s="2"/>
      <c r="W42" s="5">
        <f t="shared" si="1"/>
        <v>1827395305441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>
      <c r="A43" s="3"/>
      <c r="B43" s="19" t="s">
        <v>20</v>
      </c>
      <c r="D43" s="18" t="s">
        <v>42</v>
      </c>
      <c r="F43" s="8">
        <v>41726000</v>
      </c>
      <c r="G43" s="8"/>
      <c r="H43" s="8"/>
      <c r="I43" s="8">
        <v>98142017</v>
      </c>
      <c r="J43" s="8">
        <v>1277580583</v>
      </c>
      <c r="K43" s="8">
        <v>3356992637</v>
      </c>
      <c r="L43" s="8">
        <v>188731643</v>
      </c>
      <c r="M43" s="8">
        <v>323701786</v>
      </c>
      <c r="N43" s="8">
        <v>120686860</v>
      </c>
      <c r="O43" s="8"/>
      <c r="P43" s="8"/>
      <c r="Q43" s="8"/>
      <c r="R43" s="8">
        <v>77212671</v>
      </c>
      <c r="S43" s="8"/>
      <c r="T43" s="8"/>
      <c r="U43" s="8">
        <f aca="true" t="shared" si="10" ref="U43:U49">SUM(F43:T43)</f>
        <v>5484774197</v>
      </c>
      <c r="V43" s="2"/>
      <c r="W43" s="49">
        <f t="shared" si="1"/>
        <v>5484774197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>
      <c r="A44" s="3"/>
      <c r="B44" s="19" t="s">
        <v>39</v>
      </c>
      <c r="D44" s="18" t="s">
        <v>43</v>
      </c>
      <c r="F44" s="8"/>
      <c r="G44" s="8"/>
      <c r="H44" s="8"/>
      <c r="I44" s="8">
        <v>6863384397</v>
      </c>
      <c r="J44" s="8">
        <v>127218207471</v>
      </c>
      <c r="K44" s="8">
        <v>952403349592</v>
      </c>
      <c r="L44" s="8">
        <v>63201101370</v>
      </c>
      <c r="M44" s="8">
        <v>65115834380</v>
      </c>
      <c r="N44" s="8"/>
      <c r="O44" s="8">
        <v>108974289843</v>
      </c>
      <c r="P44" s="8"/>
      <c r="Q44" s="8">
        <v>492531215905</v>
      </c>
      <c r="R44" s="8">
        <v>5603148286</v>
      </c>
      <c r="S44" s="8"/>
      <c r="T44" s="8">
        <v>536023000</v>
      </c>
      <c r="U44" s="8">
        <f t="shared" si="10"/>
        <v>1822446554244</v>
      </c>
      <c r="V44" s="2"/>
      <c r="W44" s="49">
        <f t="shared" si="1"/>
        <v>1821910531244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2.5" customHeight="1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0"/>
        <v>0</v>
      </c>
      <c r="V45" s="2"/>
      <c r="W45" s="5">
        <f t="shared" si="1"/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2.5" customHeight="1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>
        <v>11414000000</v>
      </c>
      <c r="L46" s="8"/>
      <c r="M46" s="8"/>
      <c r="N46" s="8"/>
      <c r="O46" s="8"/>
      <c r="P46" s="8"/>
      <c r="Q46" s="8"/>
      <c r="R46" s="8"/>
      <c r="S46" s="8"/>
      <c r="T46" s="8"/>
      <c r="U46" s="8">
        <f t="shared" si="10"/>
        <v>11414000000</v>
      </c>
      <c r="V46" s="2"/>
      <c r="W46" s="5">
        <f t="shared" si="1"/>
        <v>11414000000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2.5" customHeight="1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494723296435</v>
      </c>
      <c r="R47" s="8"/>
      <c r="S47" s="8"/>
      <c r="T47" s="8"/>
      <c r="U47" s="8">
        <f>SUM(F47:T47)</f>
        <v>494723296435</v>
      </c>
      <c r="V47" s="2"/>
      <c r="W47" s="49">
        <f t="shared" si="1"/>
        <v>494723296435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2.5" customHeight="1">
      <c r="A48" s="3"/>
      <c r="B48" s="17" t="s">
        <v>78</v>
      </c>
      <c r="D48" s="18" t="s">
        <v>41</v>
      </c>
      <c r="F48" s="8">
        <v>61969622</v>
      </c>
      <c r="G48" s="8">
        <v>104048228</v>
      </c>
      <c r="H48" s="8">
        <v>90649578</v>
      </c>
      <c r="I48" s="8">
        <v>2034515500</v>
      </c>
      <c r="J48" s="8">
        <v>22268674750</v>
      </c>
      <c r="K48" s="8">
        <v>109225141105</v>
      </c>
      <c r="L48" s="8">
        <v>5774487130</v>
      </c>
      <c r="M48" s="8">
        <v>3135832367</v>
      </c>
      <c r="N48" s="8">
        <v>38105034</v>
      </c>
      <c r="O48" s="8">
        <v>11573958963</v>
      </c>
      <c r="P48" s="8">
        <v>1033662423</v>
      </c>
      <c r="Q48" s="8">
        <v>20002525145</v>
      </c>
      <c r="R48" s="8">
        <v>682096867</v>
      </c>
      <c r="S48" s="8">
        <v>64677000</v>
      </c>
      <c r="T48" s="8">
        <v>922458000</v>
      </c>
      <c r="U48" s="8">
        <f t="shared" si="10"/>
        <v>177012801712</v>
      </c>
      <c r="V48" s="2"/>
      <c r="W48" s="49">
        <f t="shared" si="1"/>
        <v>176025666712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2.5" customHeight="1">
      <c r="A49" s="3"/>
      <c r="B49" s="22" t="s">
        <v>79</v>
      </c>
      <c r="C49" s="23"/>
      <c r="D49" s="24" t="s">
        <v>19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/>
      <c r="Q49" s="10">
        <v>0</v>
      </c>
      <c r="R49" s="10">
        <v>0</v>
      </c>
      <c r="S49" s="10">
        <v>10000</v>
      </c>
      <c r="T49" s="10"/>
      <c r="U49" s="10">
        <f t="shared" si="10"/>
        <v>10000</v>
      </c>
      <c r="V49" s="2"/>
      <c r="W49" s="5">
        <f t="shared" si="1"/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25.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+S9-S25</f>
        <v>209047000</v>
      </c>
      <c r="T51" s="4">
        <f>+T9-T25</f>
        <v>-457458000</v>
      </c>
      <c r="U51" s="4">
        <f>+U9-U25</f>
        <v>-586815419</v>
      </c>
      <c r="V51" s="4">
        <f>+V9-V25</f>
        <v>0</v>
      </c>
      <c r="W51" s="4">
        <f>+W9-W25</f>
        <v>-338404419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2"/>
      <c r="G58" s="2"/>
      <c r="H58" s="2"/>
      <c r="I58" s="2"/>
      <c r="J58" s="2"/>
      <c r="K58" s="2"/>
      <c r="L58" s="2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1"/>
  <sheetViews>
    <sheetView tabSelected="1" zoomScale="60" zoomScaleNormal="60" zoomScalePageLayoutView="0" workbookViewId="0" topLeftCell="A1">
      <selection activeCell="U16" sqref="U16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39.50390625" style="1" customWidth="1"/>
    <col min="5" max="5" width="1.25" style="1" customWidth="1"/>
    <col min="6" max="6" width="13.50390625" style="1" customWidth="1"/>
    <col min="7" max="7" width="14.25390625" style="1" bestFit="1" customWidth="1"/>
    <col min="8" max="8" width="13.25390625" style="1" customWidth="1"/>
    <col min="9" max="9" width="14.50390625" style="1" customWidth="1"/>
    <col min="10" max="10" width="17.625" style="1" bestFit="1" customWidth="1"/>
    <col min="11" max="11" width="18.125" style="1" customWidth="1"/>
    <col min="12" max="13" width="15.875" style="1" bestFit="1" customWidth="1"/>
    <col min="14" max="14" width="15.875" style="1" customWidth="1"/>
    <col min="15" max="15" width="17.625" style="1" bestFit="1" customWidth="1"/>
    <col min="16" max="16" width="14.75390625" style="1" customWidth="1"/>
    <col min="17" max="17" width="16.375" style="1" customWidth="1"/>
    <col min="18" max="18" width="15.875" style="1" bestFit="1" customWidth="1"/>
    <col min="19" max="19" width="13.125" style="1" customWidth="1"/>
    <col min="20" max="20" width="15.25390625" style="1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" hidden="1" customWidth="1"/>
    <col min="25" max="25" width="17.125" style="1" hidden="1" customWidth="1"/>
    <col min="26" max="26" width="9.625" style="1" hidden="1" customWidth="1"/>
    <col min="27" max="27" width="16.75390625" style="1" hidden="1" customWidth="1"/>
    <col min="28" max="30" width="9.625" style="1" hidden="1" customWidth="1"/>
    <col min="31" max="31" width="10.875" style="1" bestFit="1" customWidth="1"/>
    <col min="32" max="16384" width="9.625" style="1" customWidth="1"/>
  </cols>
  <sheetData>
    <row r="1" ht="18" customHeight="1">
      <c r="O1" s="14"/>
    </row>
    <row r="2" spans="2:15" ht="18" customHeight="1">
      <c r="B2" s="25"/>
      <c r="K2" s="64" t="s">
        <v>111</v>
      </c>
      <c r="O2" s="14"/>
    </row>
    <row r="3" spans="2:21" ht="18" customHeight="1">
      <c r="B3" s="25"/>
      <c r="F3" s="6"/>
      <c r="G3" s="6"/>
      <c r="H3" s="6"/>
      <c r="I3" s="6"/>
      <c r="J3" s="6"/>
      <c r="K3" s="6"/>
      <c r="L3" s="6" t="s">
        <v>106</v>
      </c>
      <c r="M3" s="6"/>
      <c r="N3" s="6"/>
      <c r="O3" s="6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18" ht="18" customHeight="1">
      <c r="B6" s="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s="7" t="s">
        <v>118</v>
      </c>
      <c r="M8" s="7" t="s">
        <v>119</v>
      </c>
      <c r="N8" s="7" t="s">
        <v>120</v>
      </c>
      <c r="O8" s="7" t="s">
        <v>121</v>
      </c>
      <c r="P8" s="7" t="s">
        <v>122</v>
      </c>
      <c r="Q8" s="7" t="s">
        <v>123</v>
      </c>
      <c r="R8" s="7" t="s">
        <v>124</v>
      </c>
      <c r="S8" s="7" t="s">
        <v>93</v>
      </c>
      <c r="T8" s="7" t="s">
        <v>94</v>
      </c>
      <c r="U8" s="16" t="s">
        <v>64</v>
      </c>
      <c r="W8" s="1" t="s">
        <v>70</v>
      </c>
    </row>
    <row r="9" spans="1:33" s="72" customFormat="1" ht="24.75" customHeight="1">
      <c r="A9" s="65"/>
      <c r="B9" s="66" t="s">
        <v>0</v>
      </c>
      <c r="C9" s="67"/>
      <c r="D9" s="68" t="s">
        <v>1</v>
      </c>
      <c r="E9" s="69"/>
      <c r="F9" s="70">
        <f>+SUM(F13:F14)</f>
        <v>348294</v>
      </c>
      <c r="G9" s="70">
        <f aca="true" t="shared" si="0" ref="G9:T9">+SUM(G13:G14)</f>
        <v>182387</v>
      </c>
      <c r="H9" s="70">
        <f t="shared" si="0"/>
        <v>212110</v>
      </c>
      <c r="I9" s="70">
        <f t="shared" si="0"/>
        <v>1024616</v>
      </c>
      <c r="J9" s="70">
        <f>SUM(J11,J12,J13,J14)</f>
        <v>115807312</v>
      </c>
      <c r="K9" s="70">
        <f>SUM(K11,K12,K13,K14)</f>
        <v>591438657</v>
      </c>
      <c r="L9" s="70">
        <f>SUM(L11,L12,L13,L14)</f>
        <v>19830175</v>
      </c>
      <c r="M9" s="70">
        <f>SUM(M11,M12,M13,M14)</f>
        <v>64118643</v>
      </c>
      <c r="N9" s="70">
        <f t="shared" si="0"/>
        <v>181122</v>
      </c>
      <c r="O9" s="70">
        <f>SUM(O11,O12,O13,O14)</f>
        <v>90821105</v>
      </c>
      <c r="P9" s="70">
        <f t="shared" si="0"/>
        <v>299099</v>
      </c>
      <c r="Q9" s="70">
        <f t="shared" si="0"/>
        <v>327645</v>
      </c>
      <c r="R9" s="70">
        <f>SUM(R11,R12,R13,R14)</f>
        <v>13245455</v>
      </c>
      <c r="S9" s="70">
        <f t="shared" si="0"/>
        <v>0</v>
      </c>
      <c r="T9" s="70">
        <f t="shared" si="0"/>
        <v>0</v>
      </c>
      <c r="U9" s="70">
        <f>SUM(U10:U14)</f>
        <v>897836620</v>
      </c>
      <c r="V9" s="74"/>
      <c r="W9" s="75" t="e">
        <f>SUM(#REF!,#REF!,#REF!,#REF!,#REF!,#REF!,#REF!,W10,W13,W14,#REF!)</f>
        <v>#REF!</v>
      </c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22.5" customHeight="1">
      <c r="A10" s="3"/>
      <c r="B10" s="17"/>
      <c r="D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>SUM(F10:T10)</f>
        <v>0</v>
      </c>
      <c r="V10" s="2"/>
      <c r="W10" s="5">
        <f aca="true" t="shared" si="1" ref="W10:W32">+U10-T10-S10</f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2.5" customHeight="1">
      <c r="A11" s="3"/>
      <c r="B11" s="17" t="s">
        <v>25</v>
      </c>
      <c r="D11" s="18" t="s">
        <v>26</v>
      </c>
      <c r="F11" s="8"/>
      <c r="G11" s="8"/>
      <c r="H11" s="8"/>
      <c r="I11" s="8"/>
      <c r="J11" s="8">
        <v>232999</v>
      </c>
      <c r="K11" s="8">
        <v>1391288</v>
      </c>
      <c r="L11" s="8">
        <v>43293</v>
      </c>
      <c r="M11" s="8">
        <v>121388</v>
      </c>
      <c r="N11" s="8"/>
      <c r="O11" s="8">
        <v>165716</v>
      </c>
      <c r="P11" s="8"/>
      <c r="Q11" s="8"/>
      <c r="R11" s="8">
        <v>13060</v>
      </c>
      <c r="S11" s="8"/>
      <c r="T11" s="8"/>
      <c r="U11" s="8">
        <f>SUM(F11:T11)</f>
        <v>1967744</v>
      </c>
      <c r="V11" s="2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2.5" customHeight="1">
      <c r="A12" s="3"/>
      <c r="B12" s="17" t="s">
        <v>72</v>
      </c>
      <c r="D12" s="18" t="s">
        <v>29</v>
      </c>
      <c r="F12" s="8"/>
      <c r="G12" s="8"/>
      <c r="H12" s="8"/>
      <c r="I12" s="8"/>
      <c r="J12" s="8">
        <v>31219</v>
      </c>
      <c r="K12" s="8">
        <v>88917</v>
      </c>
      <c r="L12" s="8"/>
      <c r="M12" s="8">
        <v>6089</v>
      </c>
      <c r="N12" s="8"/>
      <c r="O12" s="8">
        <v>3746</v>
      </c>
      <c r="P12" s="8"/>
      <c r="Q12" s="8"/>
      <c r="R12" s="8">
        <v>4315</v>
      </c>
      <c r="S12" s="8"/>
      <c r="T12" s="8"/>
      <c r="U12" s="8">
        <f>SUM(F12:T12)</f>
        <v>134286</v>
      </c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2.5" customHeight="1">
      <c r="A13" s="3"/>
      <c r="B13" s="17" t="s">
        <v>73</v>
      </c>
      <c r="D13" s="18" t="s">
        <v>51</v>
      </c>
      <c r="F13" s="8">
        <v>347214</v>
      </c>
      <c r="G13" s="8">
        <v>160601</v>
      </c>
      <c r="H13" s="8">
        <v>212106</v>
      </c>
      <c r="I13" s="8">
        <v>709494</v>
      </c>
      <c r="J13" s="8">
        <v>102127402</v>
      </c>
      <c r="K13" s="8">
        <v>532424618</v>
      </c>
      <c r="L13" s="8">
        <v>18326359</v>
      </c>
      <c r="M13" s="8">
        <v>54952494</v>
      </c>
      <c r="N13" s="8">
        <v>175158</v>
      </c>
      <c r="O13" s="8">
        <v>74128567</v>
      </c>
      <c r="P13" s="8">
        <v>20639</v>
      </c>
      <c r="Q13" s="8">
        <v>240528</v>
      </c>
      <c r="R13" s="8">
        <v>12364688</v>
      </c>
      <c r="S13" s="8"/>
      <c r="T13" s="8"/>
      <c r="U13" s="8">
        <f>SUM(F13:T13)</f>
        <v>796189868</v>
      </c>
      <c r="V13" s="2"/>
      <c r="W13" s="5">
        <f t="shared" si="1"/>
        <v>796189868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2.5" customHeight="1">
      <c r="A14" s="3"/>
      <c r="B14" s="17" t="s">
        <v>74</v>
      </c>
      <c r="D14" s="18" t="s">
        <v>5</v>
      </c>
      <c r="F14" s="8">
        <v>1080</v>
      </c>
      <c r="G14" s="8">
        <v>21786</v>
      </c>
      <c r="H14" s="8">
        <v>4</v>
      </c>
      <c r="I14" s="8">
        <v>315122</v>
      </c>
      <c r="J14" s="8">
        <v>13415692</v>
      </c>
      <c r="K14" s="8">
        <v>57533834</v>
      </c>
      <c r="L14" s="8">
        <v>1460523</v>
      </c>
      <c r="M14" s="8">
        <v>9038672</v>
      </c>
      <c r="N14" s="8">
        <v>5964</v>
      </c>
      <c r="O14" s="8">
        <v>16523076</v>
      </c>
      <c r="P14" s="8">
        <v>278460</v>
      </c>
      <c r="Q14" s="8">
        <v>87117</v>
      </c>
      <c r="R14" s="8">
        <v>863392</v>
      </c>
      <c r="S14" s="8"/>
      <c r="T14" s="8"/>
      <c r="U14" s="8">
        <f>SUM(F14:T14)</f>
        <v>99544722</v>
      </c>
      <c r="V14" s="2"/>
      <c r="W14" s="5">
        <f t="shared" si="1"/>
        <v>99544722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72" customFormat="1" ht="24.75" customHeight="1">
      <c r="A15" s="65"/>
      <c r="B15" s="73"/>
      <c r="C15" s="67"/>
      <c r="D15" s="68" t="s">
        <v>6</v>
      </c>
      <c r="E15" s="69"/>
      <c r="F15" s="70">
        <f aca="true" t="shared" si="2" ref="F15:T15">SUM(F16,F17,F19,F28,F32)</f>
        <v>348294</v>
      </c>
      <c r="G15" s="70">
        <f t="shared" si="2"/>
        <v>182387</v>
      </c>
      <c r="H15" s="70">
        <f t="shared" si="2"/>
        <v>212110</v>
      </c>
      <c r="I15" s="70">
        <f t="shared" si="2"/>
        <v>1024616</v>
      </c>
      <c r="J15" s="70">
        <f t="shared" si="2"/>
        <v>115807312</v>
      </c>
      <c r="K15" s="70">
        <f>SUM(K16,K17:K18,K19,K28,K32)</f>
        <v>591438657</v>
      </c>
      <c r="L15" s="70">
        <f t="shared" si="2"/>
        <v>19830175</v>
      </c>
      <c r="M15" s="70">
        <f t="shared" si="2"/>
        <v>64118643</v>
      </c>
      <c r="N15" s="70">
        <f t="shared" si="2"/>
        <v>181122</v>
      </c>
      <c r="O15" s="70">
        <f t="shared" si="2"/>
        <v>90821105</v>
      </c>
      <c r="P15" s="70">
        <f t="shared" si="2"/>
        <v>299099</v>
      </c>
      <c r="Q15" s="70">
        <f t="shared" si="2"/>
        <v>327645</v>
      </c>
      <c r="R15" s="70">
        <f t="shared" si="2"/>
        <v>13245455</v>
      </c>
      <c r="S15" s="70">
        <f t="shared" si="2"/>
        <v>0</v>
      </c>
      <c r="T15" s="70">
        <f t="shared" si="2"/>
        <v>0</v>
      </c>
      <c r="U15" s="70">
        <f>SUM(U16,U17,U18,U19,U28,U32)</f>
        <v>897836620</v>
      </c>
      <c r="V15" s="71"/>
      <c r="W15" s="77" t="e">
        <f>SUM(W16,W17,#REF!,#REF!,#REF!,#REF!,W19,W28:W28,#REF!,#REF!,#REF!,W32)</f>
        <v>#REF!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22.5" customHeight="1">
      <c r="A16" s="3"/>
      <c r="B16" s="17" t="s">
        <v>7</v>
      </c>
      <c r="D16" s="18" t="s">
        <v>8</v>
      </c>
      <c r="F16" s="8">
        <v>123464</v>
      </c>
      <c r="G16" s="8">
        <v>167928</v>
      </c>
      <c r="H16" s="8">
        <v>193491</v>
      </c>
      <c r="I16" s="8">
        <v>264448</v>
      </c>
      <c r="J16" s="8">
        <v>790099</v>
      </c>
      <c r="K16" s="8">
        <v>5511629</v>
      </c>
      <c r="L16" s="8">
        <v>509991</v>
      </c>
      <c r="M16" s="8">
        <v>484414</v>
      </c>
      <c r="N16" s="8">
        <v>164704</v>
      </c>
      <c r="O16" s="8"/>
      <c r="P16" s="8">
        <v>26291</v>
      </c>
      <c r="Q16" s="8"/>
      <c r="R16" s="8">
        <v>566687</v>
      </c>
      <c r="S16" s="8"/>
      <c r="T16" s="8"/>
      <c r="U16" s="8">
        <f>SUM(F16:T16)</f>
        <v>8803146</v>
      </c>
      <c r="V16" s="2"/>
      <c r="W16" s="5">
        <f t="shared" si="1"/>
        <v>8803146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2.5" customHeight="1">
      <c r="A17" s="3"/>
      <c r="B17" s="17" t="s">
        <v>9</v>
      </c>
      <c r="D17" s="18" t="s">
        <v>10</v>
      </c>
      <c r="F17" s="8">
        <v>211560</v>
      </c>
      <c r="G17" s="8">
        <v>11375</v>
      </c>
      <c r="H17" s="8">
        <v>18619</v>
      </c>
      <c r="I17" s="8">
        <v>45143</v>
      </c>
      <c r="J17" s="8">
        <v>113092</v>
      </c>
      <c r="K17" s="8">
        <v>918471</v>
      </c>
      <c r="L17" s="8">
        <v>30264</v>
      </c>
      <c r="M17" s="8">
        <v>48464</v>
      </c>
      <c r="N17" s="8">
        <v>11034</v>
      </c>
      <c r="O17" s="8"/>
      <c r="P17" s="8"/>
      <c r="Q17" s="8">
        <v>104979</v>
      </c>
      <c r="R17" s="8">
        <v>697262.0000000001</v>
      </c>
      <c r="S17" s="8"/>
      <c r="T17" s="8"/>
      <c r="U17" s="8">
        <f>SUM(F17:T17)</f>
        <v>2210263</v>
      </c>
      <c r="V17" s="2"/>
      <c r="W17" s="5">
        <f t="shared" si="1"/>
        <v>2210263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2.5" customHeight="1">
      <c r="A18" s="3"/>
      <c r="B18" s="17" t="s">
        <v>75</v>
      </c>
      <c r="D18" s="18" t="s">
        <v>67</v>
      </c>
      <c r="F18" s="8"/>
      <c r="G18" s="8"/>
      <c r="H18" s="8"/>
      <c r="I18" s="8"/>
      <c r="J18" s="8"/>
      <c r="K18" s="8">
        <v>24675</v>
      </c>
      <c r="L18" s="8"/>
      <c r="M18" s="8"/>
      <c r="N18" s="8"/>
      <c r="O18" s="8"/>
      <c r="P18" s="8"/>
      <c r="Q18" s="8"/>
      <c r="R18" s="8"/>
      <c r="S18" s="8"/>
      <c r="T18" s="8"/>
      <c r="U18" s="8">
        <f>SUM(F18:T18)</f>
        <v>24675</v>
      </c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2.5" customHeight="1">
      <c r="A19" s="3"/>
      <c r="B19" s="17" t="s">
        <v>76</v>
      </c>
      <c r="D19" s="21" t="s">
        <v>68</v>
      </c>
      <c r="F19" s="8">
        <f aca="true" t="shared" si="3" ref="F19:R19">SUM(F20:F26)</f>
        <v>12964</v>
      </c>
      <c r="G19" s="8">
        <f t="shared" si="3"/>
        <v>0</v>
      </c>
      <c r="H19" s="8">
        <f t="shared" si="3"/>
        <v>0</v>
      </c>
      <c r="I19" s="8">
        <f t="shared" si="3"/>
        <v>192979</v>
      </c>
      <c r="J19" s="8">
        <f t="shared" si="3"/>
        <v>282800</v>
      </c>
      <c r="K19" s="8">
        <f t="shared" si="3"/>
        <v>5337972</v>
      </c>
      <c r="L19" s="8">
        <f>SUM(L20:L27)</f>
        <v>0</v>
      </c>
      <c r="M19" s="8">
        <f>SUM(M20:M27)</f>
        <v>0</v>
      </c>
      <c r="N19" s="8">
        <f t="shared" si="3"/>
        <v>0</v>
      </c>
      <c r="O19" s="8">
        <f>SUM(O20:O26)</f>
        <v>80800</v>
      </c>
      <c r="P19" s="8">
        <f t="shared" si="3"/>
        <v>0</v>
      </c>
      <c r="Q19" s="8">
        <f>SUM(Q20:Q26)</f>
        <v>0</v>
      </c>
      <c r="R19" s="8">
        <f t="shared" si="3"/>
        <v>1187842</v>
      </c>
      <c r="S19" s="8">
        <f>SUM(S20:S26)</f>
        <v>0</v>
      </c>
      <c r="T19" s="8">
        <f>SUM(T20:T26)</f>
        <v>0</v>
      </c>
      <c r="U19" s="8">
        <f>SUM(U20:U27)</f>
        <v>7095357</v>
      </c>
      <c r="V19" s="2"/>
      <c r="W19" s="5">
        <f t="shared" si="1"/>
        <v>7095357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2.5" customHeight="1">
      <c r="A20" s="3"/>
      <c r="B20" s="29" t="s">
        <v>20</v>
      </c>
      <c r="C20" s="27"/>
      <c r="D20" s="30" t="s">
        <v>38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aca="true" t="shared" si="4" ref="U20:U27">SUM(F20:T20)</f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2.5" customHeight="1">
      <c r="A21" s="3"/>
      <c r="B21" s="19" t="s">
        <v>39</v>
      </c>
      <c r="D21" s="18" t="s">
        <v>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4"/>
        <v>0</v>
      </c>
      <c r="V21" s="2"/>
      <c r="W21" s="5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2.5" customHeight="1">
      <c r="A22" s="3"/>
      <c r="B22" s="19" t="s">
        <v>31</v>
      </c>
      <c r="D22" s="18" t="s">
        <v>33</v>
      </c>
      <c r="F22" s="8"/>
      <c r="G22" s="8"/>
      <c r="H22" s="8"/>
      <c r="I22" s="8">
        <v>192979</v>
      </c>
      <c r="J22" s="8">
        <v>282800</v>
      </c>
      <c r="K22" s="8">
        <v>1861452</v>
      </c>
      <c r="L22" s="8"/>
      <c r="M22" s="8"/>
      <c r="N22" s="8"/>
      <c r="O22" s="8">
        <v>80800</v>
      </c>
      <c r="P22" s="8"/>
      <c r="Q22" s="8"/>
      <c r="R22" s="8">
        <v>524604</v>
      </c>
      <c r="S22" s="8"/>
      <c r="T22" s="8"/>
      <c r="U22" s="8">
        <f t="shared" si="4"/>
        <v>2942635</v>
      </c>
      <c r="V22" s="2"/>
      <c r="W22" s="5">
        <f t="shared" si="1"/>
        <v>2942635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3"/>
      <c r="B23" s="19" t="s">
        <v>32</v>
      </c>
      <c r="D23" s="18" t="s">
        <v>34</v>
      </c>
      <c r="F23" s="8">
        <v>2772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19500</v>
      </c>
      <c r="S23" s="8"/>
      <c r="T23" s="8"/>
      <c r="U23" s="8">
        <f t="shared" si="4"/>
        <v>22272</v>
      </c>
      <c r="V23" s="2"/>
      <c r="W23" s="5">
        <f t="shared" si="1"/>
        <v>22272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3"/>
      <c r="B24" s="19" t="s">
        <v>37</v>
      </c>
      <c r="D24" s="18" t="s">
        <v>47</v>
      </c>
      <c r="F24" s="8"/>
      <c r="G24" s="8"/>
      <c r="H24" s="8"/>
      <c r="I24" s="8"/>
      <c r="J24" s="8"/>
      <c r="K24" s="8">
        <v>3476520</v>
      </c>
      <c r="L24" s="8"/>
      <c r="M24" s="8"/>
      <c r="N24" s="8"/>
      <c r="O24" s="8"/>
      <c r="P24" s="8"/>
      <c r="Q24" s="8"/>
      <c r="R24" s="8">
        <v>19600.000000000004</v>
      </c>
      <c r="S24" s="8"/>
      <c r="T24" s="8"/>
      <c r="U24" s="8">
        <f t="shared" si="4"/>
        <v>3496120</v>
      </c>
      <c r="V24" s="2"/>
      <c r="W24" s="5">
        <f t="shared" si="1"/>
        <v>3496120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3"/>
      <c r="B25" s="19" t="s">
        <v>21</v>
      </c>
      <c r="D25" s="18" t="s">
        <v>36</v>
      </c>
      <c r="F25" s="8">
        <v>10192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307338</v>
      </c>
      <c r="S25" s="8"/>
      <c r="T25" s="8"/>
      <c r="U25" s="8">
        <f t="shared" si="4"/>
        <v>317530</v>
      </c>
      <c r="V25" s="2"/>
      <c r="W25" s="5">
        <f t="shared" si="1"/>
        <v>317530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3"/>
      <c r="B26" s="19" t="s">
        <v>23</v>
      </c>
      <c r="D26" s="18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316800</v>
      </c>
      <c r="S26" s="8"/>
      <c r="T26" s="8"/>
      <c r="U26" s="8">
        <f t="shared" si="4"/>
        <v>316800</v>
      </c>
      <c r="V26" s="2"/>
      <c r="W26" s="5">
        <f t="shared" si="1"/>
        <v>316800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3"/>
      <c r="B27" s="19" t="s">
        <v>96</v>
      </c>
      <c r="D27" s="18" t="s">
        <v>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f t="shared" si="4"/>
        <v>0</v>
      </c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3"/>
      <c r="B28" s="22" t="s">
        <v>77</v>
      </c>
      <c r="C28" s="23"/>
      <c r="D28" s="24" t="s">
        <v>15</v>
      </c>
      <c r="F28" s="10">
        <f aca="true" t="shared" si="5" ref="F28:P28">SUM(F29,F30,F31)</f>
        <v>0</v>
      </c>
      <c r="G28" s="10">
        <f t="shared" si="5"/>
        <v>0</v>
      </c>
      <c r="H28" s="10">
        <f t="shared" si="5"/>
        <v>0</v>
      </c>
      <c r="I28" s="10">
        <f t="shared" si="5"/>
        <v>409120</v>
      </c>
      <c r="J28" s="10">
        <f t="shared" si="5"/>
        <v>103049446</v>
      </c>
      <c r="K28" s="10">
        <f t="shared" si="5"/>
        <v>527306502</v>
      </c>
      <c r="L28" s="10">
        <f t="shared" si="5"/>
        <v>17866500</v>
      </c>
      <c r="M28" s="10">
        <f t="shared" si="5"/>
        <v>55333019</v>
      </c>
      <c r="N28" s="10">
        <f t="shared" si="5"/>
        <v>0</v>
      </c>
      <c r="O28" s="10">
        <f t="shared" si="5"/>
        <v>76213298</v>
      </c>
      <c r="P28" s="10">
        <f t="shared" si="5"/>
        <v>0</v>
      </c>
      <c r="Q28" s="10">
        <f>SUM(Q29,Q30,Q31)</f>
        <v>222666</v>
      </c>
      <c r="R28" s="10">
        <f>SUM(R29,R30,R31)</f>
        <v>10047440</v>
      </c>
      <c r="S28" s="10">
        <f>SUM(S29,S30,S31)</f>
        <v>0</v>
      </c>
      <c r="T28" s="10">
        <f>SUM(T29,T30,T31)</f>
        <v>0</v>
      </c>
      <c r="U28" s="10">
        <f>SUM(U29,U30,U31)</f>
        <v>790447991</v>
      </c>
      <c r="V28" s="2"/>
      <c r="W28" s="5">
        <f t="shared" si="1"/>
        <v>790447991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3"/>
      <c r="B29" s="19" t="s">
        <v>20</v>
      </c>
      <c r="D29" s="18" t="s">
        <v>42</v>
      </c>
      <c r="F29" s="8"/>
      <c r="G29" s="8"/>
      <c r="H29" s="8"/>
      <c r="I29" s="8"/>
      <c r="J29" s="8">
        <v>606623</v>
      </c>
      <c r="K29" s="8">
        <v>393360</v>
      </c>
      <c r="L29" s="8"/>
      <c r="M29" s="8">
        <v>1008747</v>
      </c>
      <c r="N29" s="8"/>
      <c r="O29" s="8"/>
      <c r="P29" s="8"/>
      <c r="Q29" s="8"/>
      <c r="R29" s="8">
        <v>1223322</v>
      </c>
      <c r="S29" s="8"/>
      <c r="T29" s="8"/>
      <c r="U29" s="8">
        <f>SUM(F29:T29)</f>
        <v>3232052</v>
      </c>
      <c r="V29" s="2"/>
      <c r="W29" s="5">
        <f t="shared" si="1"/>
        <v>3232052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3"/>
      <c r="B30" s="19" t="s">
        <v>39</v>
      </c>
      <c r="D30" s="18" t="s">
        <v>43</v>
      </c>
      <c r="F30" s="8"/>
      <c r="G30" s="8"/>
      <c r="H30" s="8"/>
      <c r="I30" s="8">
        <v>409120</v>
      </c>
      <c r="J30" s="8">
        <v>102442823</v>
      </c>
      <c r="K30" s="8">
        <v>526913142</v>
      </c>
      <c r="L30" s="8">
        <v>17866500</v>
      </c>
      <c r="M30" s="8">
        <v>54324272</v>
      </c>
      <c r="N30" s="8"/>
      <c r="O30" s="8">
        <v>76213298</v>
      </c>
      <c r="P30" s="8"/>
      <c r="Q30" s="8">
        <v>222666</v>
      </c>
      <c r="R30" s="8">
        <v>8824118</v>
      </c>
      <c r="S30" s="8"/>
      <c r="T30" s="8"/>
      <c r="U30" s="8">
        <f>SUM(F30:T30)</f>
        <v>787215939</v>
      </c>
      <c r="V30" s="2"/>
      <c r="W30" s="5">
        <f t="shared" si="1"/>
        <v>787215939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3"/>
      <c r="B31" s="19" t="s">
        <v>31</v>
      </c>
      <c r="D31" s="18" t="s">
        <v>101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>SUM(F31:T31)</f>
        <v>0</v>
      </c>
      <c r="V31" s="2"/>
      <c r="W31" s="5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2.5" customHeight="1">
      <c r="A32" s="3"/>
      <c r="B32" s="22" t="s">
        <v>78</v>
      </c>
      <c r="C32" s="23"/>
      <c r="D32" s="24" t="s">
        <v>41</v>
      </c>
      <c r="F32" s="10">
        <v>306</v>
      </c>
      <c r="G32" s="10">
        <v>3084</v>
      </c>
      <c r="H32" s="10"/>
      <c r="I32" s="10">
        <v>112926</v>
      </c>
      <c r="J32" s="10">
        <v>11571875</v>
      </c>
      <c r="K32" s="10">
        <v>52339408</v>
      </c>
      <c r="L32" s="10">
        <v>1423420</v>
      </c>
      <c r="M32" s="10">
        <v>8252746</v>
      </c>
      <c r="N32" s="10">
        <v>5384</v>
      </c>
      <c r="O32" s="10">
        <v>14527007</v>
      </c>
      <c r="P32" s="10">
        <v>272808</v>
      </c>
      <c r="Q32" s="10"/>
      <c r="R32" s="10">
        <v>746224</v>
      </c>
      <c r="S32" s="10"/>
      <c r="T32" s="10"/>
      <c r="U32" s="10">
        <f>SUM(F32:T32)</f>
        <v>89255188</v>
      </c>
      <c r="V32" s="2"/>
      <c r="W32" s="5">
        <f t="shared" si="1"/>
        <v>89255188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6:33" ht="25.5" customHeight="1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6:33" ht="18" customHeight="1" hidden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f>+S9-S15</f>
        <v>0</v>
      </c>
      <c r="T34" s="4">
        <f>+T9-T15</f>
        <v>0</v>
      </c>
      <c r="U34" s="4">
        <f>+U9-U15</f>
        <v>0</v>
      </c>
      <c r="V34" s="4">
        <f>+V9-V15</f>
        <v>0</v>
      </c>
      <c r="W34" s="4" t="e">
        <f>+W9-W15</f>
        <v>#REF!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6:33" ht="18" customHeight="1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6:33" ht="18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6:33" ht="18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6:33" ht="18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6:33" ht="18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6:33" ht="18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6:33" ht="18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6:33" ht="18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6:33" ht="18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6:33" ht="18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6:33" ht="18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6:33" ht="18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6:33" ht="18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6:33" ht="18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6:33" ht="18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ht="18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ht="18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ht="18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ht="18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ht="18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ht="18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ht="18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ht="18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ht="18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ht="18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ht="18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ht="18" customHeight="1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ht="18" customHeight="1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ht="18" customHeight="1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ht="18" customHeight="1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ht="18" customHeight="1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ht="18" customHeight="1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ht="18" customHeight="1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ht="18" customHeight="1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ht="18" customHeight="1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ht="18" customHeight="1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ht="18" customHeight="1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ht="18" customHeight="1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ht="18" customHeight="1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</sheetData>
  <sheetProtection/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85"/>
  <sheetViews>
    <sheetView zoomScale="60" zoomScaleNormal="60" zoomScalePageLayoutView="0" workbookViewId="0" topLeftCell="A1">
      <selection activeCell="U16" sqref="U16:U32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8.625" style="1" hidden="1" customWidth="1"/>
    <col min="4" max="4" width="40.625" style="1" customWidth="1"/>
    <col min="5" max="5" width="0.37109375" style="1" customWidth="1"/>
    <col min="6" max="6" width="13.50390625" style="1" customWidth="1"/>
    <col min="7" max="8" width="13.25390625" style="1" customWidth="1"/>
    <col min="9" max="9" width="14.50390625" style="1" customWidth="1"/>
    <col min="10" max="10" width="16.00390625" style="1" customWidth="1"/>
    <col min="11" max="11" width="18.125" style="1" customWidth="1"/>
    <col min="12" max="12" width="15.00390625" style="1" customWidth="1"/>
    <col min="13" max="13" width="16.125" style="1" bestFit="1" customWidth="1"/>
    <col min="14" max="14" width="15.875" style="1" customWidth="1"/>
    <col min="15" max="15" width="16.375" style="1" customWidth="1"/>
    <col min="16" max="16" width="15.75390625" style="1" bestFit="1" customWidth="1"/>
    <col min="17" max="17" width="16.375" style="1" customWidth="1"/>
    <col min="18" max="18" width="15.00390625" style="1" customWidth="1"/>
    <col min="19" max="19" width="13.125" style="1" customWidth="1"/>
    <col min="20" max="20" width="15.25390625" style="1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" hidden="1" customWidth="1"/>
    <col min="25" max="25" width="17.125" style="1" hidden="1" customWidth="1"/>
    <col min="26" max="29" width="9.625" style="1" customWidth="1"/>
    <col min="30" max="30" width="10.875" style="1" bestFit="1" customWidth="1"/>
    <col min="31" max="16384" width="9.625" style="1" customWidth="1"/>
  </cols>
  <sheetData>
    <row r="1" ht="18" customHeight="1">
      <c r="O1" s="14"/>
    </row>
    <row r="2" spans="2:16" ht="18" customHeight="1">
      <c r="B2" s="25"/>
      <c r="K2" s="92" t="s">
        <v>125</v>
      </c>
      <c r="L2" s="92"/>
      <c r="M2" s="92"/>
      <c r="N2" s="92"/>
      <c r="O2" s="92"/>
      <c r="P2" s="92"/>
    </row>
    <row r="3" spans="2:21" ht="18" customHeight="1">
      <c r="B3" s="25"/>
      <c r="F3" s="6"/>
      <c r="G3" s="6"/>
      <c r="H3" s="6"/>
      <c r="I3" s="6"/>
      <c r="J3" s="6"/>
      <c r="K3" s="93" t="s">
        <v>106</v>
      </c>
      <c r="L3" s="93"/>
      <c r="M3" s="93"/>
      <c r="N3" s="93"/>
      <c r="O3" s="93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ht="18" customHeight="1">
      <c r="B6" s="20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s="7" t="s">
        <v>118</v>
      </c>
      <c r="M8" s="7" t="s">
        <v>119</v>
      </c>
      <c r="N8" s="7" t="s">
        <v>120</v>
      </c>
      <c r="O8" s="7" t="s">
        <v>121</v>
      </c>
      <c r="P8" s="7" t="s">
        <v>122</v>
      </c>
      <c r="Q8" s="7" t="s">
        <v>123</v>
      </c>
      <c r="R8" s="7" t="s">
        <v>124</v>
      </c>
      <c r="S8" s="7" t="s">
        <v>93</v>
      </c>
      <c r="T8" s="7" t="s">
        <v>94</v>
      </c>
      <c r="U8" s="16" t="s">
        <v>64</v>
      </c>
      <c r="W8" s="1" t="s">
        <v>70</v>
      </c>
    </row>
    <row r="9" spans="1:32" s="72" customFormat="1" ht="24.75" customHeight="1">
      <c r="A9" s="65"/>
      <c r="B9" s="66" t="s">
        <v>0</v>
      </c>
      <c r="C9" s="67"/>
      <c r="D9" s="68" t="s">
        <v>1</v>
      </c>
      <c r="E9" s="69"/>
      <c r="F9" s="70">
        <f>+SUM(F11:F14)</f>
        <v>348294</v>
      </c>
      <c r="G9" s="70">
        <f aca="true" t="shared" si="0" ref="G9:X9">+SUM(G11:G14)</f>
        <v>182388</v>
      </c>
      <c r="H9" s="70">
        <f t="shared" si="0"/>
        <v>212109</v>
      </c>
      <c r="I9" s="70">
        <f t="shared" si="0"/>
        <v>1024616</v>
      </c>
      <c r="J9" s="70">
        <f t="shared" si="0"/>
        <v>115821658</v>
      </c>
      <c r="K9" s="70">
        <f t="shared" si="0"/>
        <v>591958336</v>
      </c>
      <c r="L9" s="70">
        <f t="shared" si="0"/>
        <v>19858723</v>
      </c>
      <c r="M9" s="70">
        <f t="shared" si="0"/>
        <v>64136058</v>
      </c>
      <c r="N9" s="70">
        <f t="shared" si="0"/>
        <v>181122</v>
      </c>
      <c r="O9" s="70">
        <f t="shared" si="0"/>
        <v>90908160</v>
      </c>
      <c r="P9" s="70">
        <f t="shared" si="0"/>
        <v>299099</v>
      </c>
      <c r="Q9" s="70">
        <f t="shared" si="0"/>
        <v>328158</v>
      </c>
      <c r="R9" s="70">
        <f t="shared" si="0"/>
        <v>13250114</v>
      </c>
      <c r="S9" s="70">
        <f t="shared" si="0"/>
        <v>0</v>
      </c>
      <c r="T9" s="70">
        <f t="shared" si="0"/>
        <v>0</v>
      </c>
      <c r="U9" s="70">
        <f t="shared" si="0"/>
        <v>898508835</v>
      </c>
      <c r="V9" s="70">
        <f t="shared" si="0"/>
        <v>0</v>
      </c>
      <c r="W9" s="70">
        <f t="shared" si="0"/>
        <v>898374544</v>
      </c>
      <c r="X9" s="70">
        <f t="shared" si="0"/>
        <v>0</v>
      </c>
      <c r="Y9" s="71"/>
      <c r="Z9" s="71"/>
      <c r="AA9" s="71"/>
      <c r="AB9" s="71"/>
      <c r="AC9" s="71"/>
      <c r="AD9" s="71"/>
      <c r="AE9" s="71"/>
      <c r="AF9" s="71"/>
    </row>
    <row r="10" spans="1:32" ht="22.5" customHeight="1">
      <c r="A10" s="3"/>
      <c r="B10" s="17"/>
      <c r="D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>SUM(F10:T10)</f>
        <v>0</v>
      </c>
      <c r="V10" s="2"/>
      <c r="W10" s="5">
        <f aca="true" t="shared" si="1" ref="W10:W32">+U10-T10-S10</f>
        <v>0</v>
      </c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3"/>
      <c r="B11" s="17" t="s">
        <v>25</v>
      </c>
      <c r="D11" s="18" t="s">
        <v>26</v>
      </c>
      <c r="F11" s="8"/>
      <c r="G11" s="8"/>
      <c r="H11" s="8"/>
      <c r="I11" s="8"/>
      <c r="J11" s="8">
        <v>247344</v>
      </c>
      <c r="K11" s="8">
        <v>1910966</v>
      </c>
      <c r="L11" s="8">
        <v>71841</v>
      </c>
      <c r="M11" s="8">
        <v>138802</v>
      </c>
      <c r="N11" s="8"/>
      <c r="O11" s="8">
        <v>252770</v>
      </c>
      <c r="P11" s="8"/>
      <c r="Q11" s="8"/>
      <c r="R11" s="8">
        <v>17718</v>
      </c>
      <c r="S11" s="8"/>
      <c r="T11" s="8"/>
      <c r="U11" s="8">
        <f>SUM(F11:T11)</f>
        <v>2639441</v>
      </c>
      <c r="V11" s="2"/>
      <c r="W11" s="5">
        <f t="shared" si="1"/>
        <v>2639441</v>
      </c>
      <c r="X11" s="2"/>
      <c r="Y11" s="2"/>
      <c r="Z11" s="2"/>
      <c r="AA11" s="2"/>
      <c r="AB11" s="2"/>
      <c r="AC11" s="2"/>
      <c r="AD11" s="2"/>
      <c r="AE11" s="2"/>
      <c r="AF11" s="2"/>
    </row>
    <row r="12" spans="1:32" ht="22.5" customHeight="1">
      <c r="A12" s="3"/>
      <c r="B12" s="17" t="s">
        <v>72</v>
      </c>
      <c r="D12" s="18" t="s">
        <v>29</v>
      </c>
      <c r="F12" s="8"/>
      <c r="G12" s="8"/>
      <c r="H12" s="8"/>
      <c r="I12" s="8"/>
      <c r="J12" s="8">
        <v>31220</v>
      </c>
      <c r="K12" s="8">
        <v>88918</v>
      </c>
      <c r="L12" s="8"/>
      <c r="M12" s="8">
        <v>6090</v>
      </c>
      <c r="N12" s="8"/>
      <c r="O12" s="8">
        <v>3747</v>
      </c>
      <c r="P12" s="8"/>
      <c r="Q12" s="8"/>
      <c r="R12" s="8">
        <v>4316</v>
      </c>
      <c r="S12" s="8"/>
      <c r="T12" s="8"/>
      <c r="U12" s="8">
        <f>SUM(F12:T12)</f>
        <v>134291</v>
      </c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2.5" customHeight="1">
      <c r="A13" s="3"/>
      <c r="B13" s="17" t="s">
        <v>73</v>
      </c>
      <c r="D13" s="18" t="s">
        <v>51</v>
      </c>
      <c r="F13" s="8">
        <v>347214</v>
      </c>
      <c r="G13" s="8">
        <v>160601</v>
      </c>
      <c r="H13" s="8">
        <v>212106</v>
      </c>
      <c r="I13" s="8">
        <v>709494</v>
      </c>
      <c r="J13" s="8">
        <v>102127402</v>
      </c>
      <c r="K13" s="8">
        <v>532424618</v>
      </c>
      <c r="L13" s="8">
        <v>18326359</v>
      </c>
      <c r="M13" s="8">
        <v>54952494</v>
      </c>
      <c r="N13" s="8">
        <v>175158</v>
      </c>
      <c r="O13" s="8">
        <v>74128567</v>
      </c>
      <c r="P13" s="8">
        <v>20639</v>
      </c>
      <c r="Q13" s="8">
        <v>235366</v>
      </c>
      <c r="R13" s="8">
        <v>12364688</v>
      </c>
      <c r="S13" s="8"/>
      <c r="T13" s="8"/>
      <c r="U13" s="8">
        <f>SUM(F13:T13)</f>
        <v>796184706</v>
      </c>
      <c r="V13" s="2"/>
      <c r="W13" s="5">
        <f t="shared" si="1"/>
        <v>796184706</v>
      </c>
      <c r="X13" s="2"/>
      <c r="Y13" s="2"/>
      <c r="Z13" s="2"/>
      <c r="AA13" s="2"/>
      <c r="AB13" s="2"/>
      <c r="AC13" s="2"/>
      <c r="AD13" s="2"/>
      <c r="AE13" s="2"/>
      <c r="AF13" s="2"/>
    </row>
    <row r="14" spans="1:32" ht="22.5" customHeight="1">
      <c r="A14" s="3"/>
      <c r="B14" s="17" t="s">
        <v>74</v>
      </c>
      <c r="D14" s="18" t="s">
        <v>5</v>
      </c>
      <c r="F14" s="8">
        <v>1080</v>
      </c>
      <c r="G14" s="8">
        <v>21787</v>
      </c>
      <c r="H14" s="8">
        <v>3</v>
      </c>
      <c r="I14" s="8">
        <v>315122</v>
      </c>
      <c r="J14" s="8">
        <v>13415692</v>
      </c>
      <c r="K14" s="8">
        <v>57533834</v>
      </c>
      <c r="L14" s="8">
        <v>1460523</v>
      </c>
      <c r="M14" s="8">
        <v>9038672</v>
      </c>
      <c r="N14" s="8">
        <v>5964</v>
      </c>
      <c r="O14" s="8">
        <v>16523076</v>
      </c>
      <c r="P14" s="8">
        <v>278460</v>
      </c>
      <c r="Q14" s="8">
        <v>92792</v>
      </c>
      <c r="R14" s="8">
        <v>863392</v>
      </c>
      <c r="S14" s="8"/>
      <c r="T14" s="8"/>
      <c r="U14" s="8">
        <f>SUM(F14:T14)</f>
        <v>99550397</v>
      </c>
      <c r="V14" s="2"/>
      <c r="W14" s="5">
        <f t="shared" si="1"/>
        <v>99550397</v>
      </c>
      <c r="X14" s="2"/>
      <c r="Y14" s="2"/>
      <c r="Z14" s="2"/>
      <c r="AA14" s="2"/>
      <c r="AB14" s="2"/>
      <c r="AC14" s="2"/>
      <c r="AD14" s="2"/>
      <c r="AE14" s="2"/>
      <c r="AF14" s="2"/>
    </row>
    <row r="15" spans="1:32" s="72" customFormat="1" ht="24.75" customHeight="1">
      <c r="A15" s="65"/>
      <c r="B15" s="73"/>
      <c r="C15" s="67"/>
      <c r="D15" s="68" t="s">
        <v>6</v>
      </c>
      <c r="E15" s="69"/>
      <c r="F15" s="70">
        <f aca="true" t="shared" si="2" ref="F15:T15">SUM(F16,F17,F19,F28,F32)</f>
        <v>345248</v>
      </c>
      <c r="G15" s="70">
        <f t="shared" si="2"/>
        <v>180044</v>
      </c>
      <c r="H15" s="70">
        <f t="shared" si="2"/>
        <v>209826</v>
      </c>
      <c r="I15" s="70">
        <f t="shared" si="2"/>
        <v>1010525</v>
      </c>
      <c r="J15" s="70">
        <f t="shared" si="2"/>
        <v>115312747</v>
      </c>
      <c r="K15" s="70">
        <f>SUM(K16,K17,K19,K28,K32,K18)</f>
        <v>583874012</v>
      </c>
      <c r="L15" s="70">
        <f t="shared" si="2"/>
        <v>19568312</v>
      </c>
      <c r="M15" s="70">
        <f t="shared" si="2"/>
        <v>63777827</v>
      </c>
      <c r="N15" s="70">
        <f t="shared" si="2"/>
        <v>181041</v>
      </c>
      <c r="O15" s="70">
        <f t="shared" si="2"/>
        <v>88593926</v>
      </c>
      <c r="P15" s="70">
        <f t="shared" si="2"/>
        <v>299051</v>
      </c>
      <c r="Q15" s="70">
        <f t="shared" si="2"/>
        <v>316727</v>
      </c>
      <c r="R15" s="70">
        <f t="shared" si="2"/>
        <v>12946535</v>
      </c>
      <c r="S15" s="70">
        <f t="shared" si="2"/>
        <v>0</v>
      </c>
      <c r="T15" s="70">
        <f t="shared" si="2"/>
        <v>0</v>
      </c>
      <c r="U15" s="70">
        <f>SUM(U16,U17,U19,U28,U32,U18)</f>
        <v>886615821</v>
      </c>
      <c r="V15" s="71"/>
      <c r="W15" s="77" t="e">
        <f>SUM(W16,W17,#REF!,#REF!,#REF!,#REF!,W19,W28:W28,#REF!,#REF!,#REF!,W32)</f>
        <v>#REF!</v>
      </c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ht="22.5" customHeight="1">
      <c r="A16" s="3"/>
      <c r="B16" s="17" t="s">
        <v>7</v>
      </c>
      <c r="D16" s="18" t="s">
        <v>8</v>
      </c>
      <c r="F16" s="8">
        <v>122376</v>
      </c>
      <c r="G16" s="8">
        <v>166123</v>
      </c>
      <c r="H16" s="8">
        <v>191207</v>
      </c>
      <c r="I16" s="8">
        <v>264447</v>
      </c>
      <c r="J16" s="8">
        <v>787270</v>
      </c>
      <c r="K16" s="8">
        <v>5484553</v>
      </c>
      <c r="L16" s="8">
        <v>503470</v>
      </c>
      <c r="M16" s="8">
        <v>481740</v>
      </c>
      <c r="N16" s="8">
        <v>164623</v>
      </c>
      <c r="O16" s="8"/>
      <c r="P16" s="8">
        <v>26244</v>
      </c>
      <c r="Q16" s="8"/>
      <c r="R16" s="8">
        <v>516055</v>
      </c>
      <c r="S16" s="8"/>
      <c r="T16" s="8"/>
      <c r="U16" s="8">
        <f aca="true" t="shared" si="3" ref="U16:U27">SUM(F16:T16)</f>
        <v>8708108</v>
      </c>
      <c r="V16" s="2"/>
      <c r="W16" s="5">
        <f t="shared" si="1"/>
        <v>8708108</v>
      </c>
      <c r="X16" s="2"/>
      <c r="Y16" s="2"/>
      <c r="Z16" s="2"/>
      <c r="AA16" s="2"/>
      <c r="AB16" s="2"/>
      <c r="AC16" s="2"/>
      <c r="AD16" s="2"/>
      <c r="AE16" s="2"/>
      <c r="AF16" s="2"/>
    </row>
    <row r="17" spans="1:32" ht="22.5" customHeight="1">
      <c r="A17" s="3"/>
      <c r="B17" s="17" t="s">
        <v>9</v>
      </c>
      <c r="D17" s="18" t="s">
        <v>10</v>
      </c>
      <c r="F17" s="8">
        <v>209640</v>
      </c>
      <c r="G17" s="8">
        <v>10838</v>
      </c>
      <c r="H17" s="8">
        <v>18619</v>
      </c>
      <c r="I17" s="8">
        <v>45143</v>
      </c>
      <c r="J17" s="8">
        <v>113092</v>
      </c>
      <c r="K17" s="8">
        <v>914163</v>
      </c>
      <c r="L17" s="8">
        <v>30224</v>
      </c>
      <c r="M17" s="8">
        <v>48445</v>
      </c>
      <c r="N17" s="8">
        <v>11034</v>
      </c>
      <c r="O17" s="8"/>
      <c r="P17" s="8"/>
      <c r="Q17" s="8">
        <v>97133</v>
      </c>
      <c r="R17" s="8">
        <v>696449</v>
      </c>
      <c r="S17" s="8"/>
      <c r="T17" s="8"/>
      <c r="U17" s="8">
        <f t="shared" si="3"/>
        <v>2194780</v>
      </c>
      <c r="V17" s="2"/>
      <c r="W17" s="5">
        <f t="shared" si="1"/>
        <v>2194780</v>
      </c>
      <c r="X17" s="2"/>
      <c r="Y17" s="2"/>
      <c r="Z17" s="2"/>
      <c r="AA17" s="2"/>
      <c r="AB17" s="2"/>
      <c r="AC17" s="2"/>
      <c r="AD17" s="2"/>
      <c r="AE17" s="2"/>
      <c r="AF17" s="2"/>
    </row>
    <row r="18" spans="1:32" ht="22.5" customHeight="1">
      <c r="A18" s="3"/>
      <c r="B18" s="17" t="s">
        <v>75</v>
      </c>
      <c r="D18" s="18" t="s">
        <v>67</v>
      </c>
      <c r="F18" s="8"/>
      <c r="G18" s="8"/>
      <c r="H18" s="8"/>
      <c r="I18" s="8"/>
      <c r="J18" s="8"/>
      <c r="K18" s="8">
        <v>24675</v>
      </c>
      <c r="L18" s="8"/>
      <c r="M18" s="8"/>
      <c r="N18" s="8"/>
      <c r="O18" s="8"/>
      <c r="P18" s="8"/>
      <c r="Q18" s="8"/>
      <c r="R18" s="8"/>
      <c r="S18" s="8"/>
      <c r="T18" s="8"/>
      <c r="U18" s="8">
        <f t="shared" si="3"/>
        <v>24675</v>
      </c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2.5" customHeight="1">
      <c r="A19" s="3"/>
      <c r="B19" s="17" t="s">
        <v>76</v>
      </c>
      <c r="D19" s="21" t="s">
        <v>68</v>
      </c>
      <c r="F19" s="8">
        <f aca="true" t="shared" si="4" ref="F19:R19">SUM(F20:F26)</f>
        <v>12926</v>
      </c>
      <c r="G19" s="8">
        <f t="shared" si="4"/>
        <v>0</v>
      </c>
      <c r="H19" s="8">
        <f t="shared" si="4"/>
        <v>0</v>
      </c>
      <c r="I19" s="8">
        <f t="shared" si="4"/>
        <v>192979</v>
      </c>
      <c r="J19" s="8">
        <f t="shared" si="4"/>
        <v>282800</v>
      </c>
      <c r="K19" s="8">
        <f t="shared" si="4"/>
        <v>5169578</v>
      </c>
      <c r="L19" s="8">
        <f t="shared" si="4"/>
        <v>0</v>
      </c>
      <c r="M19" s="8">
        <f>SUM(M20:M27)</f>
        <v>0</v>
      </c>
      <c r="N19" s="8">
        <f t="shared" si="4"/>
        <v>0</v>
      </c>
      <c r="O19" s="8">
        <f>SUM(O20:O26)</f>
        <v>80800</v>
      </c>
      <c r="P19" s="8">
        <f t="shared" si="4"/>
        <v>0</v>
      </c>
      <c r="Q19" s="8">
        <f>SUM(Q20:Q26)</f>
        <v>0</v>
      </c>
      <c r="R19" s="8">
        <f t="shared" si="4"/>
        <v>1133974</v>
      </c>
      <c r="S19" s="8">
        <f>SUM(S20:S26)</f>
        <v>0</v>
      </c>
      <c r="T19" s="8">
        <f>SUM(T20:T26)</f>
        <v>0</v>
      </c>
      <c r="U19" s="8">
        <f t="shared" si="3"/>
        <v>6873057</v>
      </c>
      <c r="V19" s="2"/>
      <c r="W19" s="5">
        <f t="shared" si="1"/>
        <v>6873057</v>
      </c>
      <c r="X19" s="2"/>
      <c r="Y19" s="2"/>
      <c r="Z19" s="2"/>
      <c r="AA19" s="2"/>
      <c r="AB19" s="2"/>
      <c r="AC19" s="2"/>
      <c r="AD19" s="2"/>
      <c r="AE19" s="2"/>
      <c r="AF19" s="2"/>
    </row>
    <row r="20" spans="1:32" ht="22.5" customHeight="1">
      <c r="A20" s="3"/>
      <c r="B20" s="29" t="s">
        <v>20</v>
      </c>
      <c r="C20" s="27"/>
      <c r="D20" s="30" t="s">
        <v>38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t="shared" si="3"/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</row>
    <row r="21" spans="1:32" ht="22.5" customHeight="1">
      <c r="A21" s="3"/>
      <c r="B21" s="19" t="s">
        <v>39</v>
      </c>
      <c r="D21" s="18" t="s">
        <v>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3"/>
        <v>0</v>
      </c>
      <c r="V21" s="2"/>
      <c r="W21" s="5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2"/>
    </row>
    <row r="22" spans="1:32" ht="22.5" customHeight="1">
      <c r="A22" s="3"/>
      <c r="B22" s="19" t="s">
        <v>31</v>
      </c>
      <c r="D22" s="18" t="s">
        <v>33</v>
      </c>
      <c r="F22" s="8"/>
      <c r="G22" s="8"/>
      <c r="H22" s="8"/>
      <c r="I22" s="8">
        <v>192979</v>
      </c>
      <c r="J22" s="8">
        <v>282800</v>
      </c>
      <c r="K22" s="8">
        <v>1831234</v>
      </c>
      <c r="L22" s="8"/>
      <c r="M22" s="8"/>
      <c r="N22" s="8"/>
      <c r="O22" s="8">
        <v>80800</v>
      </c>
      <c r="P22" s="8"/>
      <c r="Q22" s="8"/>
      <c r="R22" s="8">
        <v>521109</v>
      </c>
      <c r="S22" s="8"/>
      <c r="T22" s="8"/>
      <c r="U22" s="8">
        <f t="shared" si="3"/>
        <v>2908922</v>
      </c>
      <c r="V22" s="2"/>
      <c r="W22" s="5">
        <f t="shared" si="1"/>
        <v>2908922</v>
      </c>
      <c r="X22" s="2"/>
      <c r="Y22" s="2"/>
      <c r="Z22" s="2"/>
      <c r="AA22" s="2"/>
      <c r="AB22" s="2"/>
      <c r="AC22" s="2"/>
      <c r="AD22" s="2"/>
      <c r="AE22" s="2"/>
      <c r="AF22" s="2"/>
    </row>
    <row r="23" spans="1:32" ht="22.5" customHeight="1">
      <c r="A23" s="3"/>
      <c r="B23" s="19" t="s">
        <v>32</v>
      </c>
      <c r="D23" s="18" t="s">
        <v>34</v>
      </c>
      <c r="F23" s="8">
        <v>2746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8621</v>
      </c>
      <c r="S23" s="8"/>
      <c r="T23" s="8"/>
      <c r="U23" s="8">
        <f t="shared" si="3"/>
        <v>11367</v>
      </c>
      <c r="V23" s="2"/>
      <c r="W23" s="5">
        <f t="shared" si="1"/>
        <v>11367</v>
      </c>
      <c r="X23" s="2"/>
      <c r="Y23" s="2"/>
      <c r="Z23" s="2"/>
      <c r="AA23" s="2"/>
      <c r="AB23" s="2"/>
      <c r="AC23" s="2"/>
      <c r="AD23" s="2"/>
      <c r="AE23" s="2"/>
      <c r="AF23" s="2"/>
    </row>
    <row r="24" spans="1:32" ht="22.5" customHeight="1">
      <c r="A24" s="3"/>
      <c r="B24" s="19" t="s">
        <v>37</v>
      </c>
      <c r="D24" s="18" t="s">
        <v>47</v>
      </c>
      <c r="F24" s="8"/>
      <c r="G24" s="8"/>
      <c r="H24" s="8"/>
      <c r="I24" s="8"/>
      <c r="J24" s="8"/>
      <c r="K24" s="8">
        <v>3338344</v>
      </c>
      <c r="L24" s="8"/>
      <c r="M24" s="8"/>
      <c r="N24" s="8"/>
      <c r="O24" s="8"/>
      <c r="P24" s="8"/>
      <c r="Q24" s="8"/>
      <c r="R24" s="8">
        <v>12664</v>
      </c>
      <c r="S24" s="8"/>
      <c r="T24" s="8"/>
      <c r="U24" s="8">
        <f t="shared" si="3"/>
        <v>3351008</v>
      </c>
      <c r="V24" s="2"/>
      <c r="W24" s="5">
        <f t="shared" si="1"/>
        <v>3351008</v>
      </c>
      <c r="X24" s="2"/>
      <c r="Y24" s="2"/>
      <c r="Z24" s="2"/>
      <c r="AA24" s="2"/>
      <c r="AB24" s="2"/>
      <c r="AC24" s="2"/>
      <c r="AD24" s="2"/>
      <c r="AE24" s="2"/>
      <c r="AF24" s="2"/>
    </row>
    <row r="25" spans="1:32" ht="22.5" customHeight="1">
      <c r="A25" s="3"/>
      <c r="B25" s="19" t="s">
        <v>21</v>
      </c>
      <c r="D25" s="18" t="s">
        <v>36</v>
      </c>
      <c r="F25" s="8">
        <v>10180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293335</v>
      </c>
      <c r="S25" s="8"/>
      <c r="T25" s="8"/>
      <c r="U25" s="8">
        <f t="shared" si="3"/>
        <v>303515</v>
      </c>
      <c r="V25" s="2"/>
      <c r="W25" s="5">
        <f t="shared" si="1"/>
        <v>303515</v>
      </c>
      <c r="X25" s="2"/>
      <c r="Y25" s="2"/>
      <c r="Z25" s="2"/>
      <c r="AA25" s="2"/>
      <c r="AB25" s="2"/>
      <c r="AC25" s="2"/>
      <c r="AD25" s="2"/>
      <c r="AE25" s="2"/>
      <c r="AF25" s="2"/>
    </row>
    <row r="26" spans="1:32" ht="22.5" customHeight="1">
      <c r="A26" s="3"/>
      <c r="B26" s="19" t="s">
        <v>23</v>
      </c>
      <c r="D26" s="18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298245</v>
      </c>
      <c r="S26" s="8"/>
      <c r="T26" s="8"/>
      <c r="U26" s="8">
        <f t="shared" si="3"/>
        <v>298245</v>
      </c>
      <c r="V26" s="2"/>
      <c r="W26" s="5">
        <f t="shared" si="1"/>
        <v>298245</v>
      </c>
      <c r="X26" s="2"/>
      <c r="Y26" s="2"/>
      <c r="Z26" s="2"/>
      <c r="AA26" s="2"/>
      <c r="AB26" s="2"/>
      <c r="AC26" s="2"/>
      <c r="AD26" s="2"/>
      <c r="AE26" s="2"/>
      <c r="AF26" s="2"/>
    </row>
    <row r="27" spans="1:32" ht="22.5" customHeight="1">
      <c r="A27" s="3"/>
      <c r="B27" s="19" t="s">
        <v>96</v>
      </c>
      <c r="D27" s="18" t="s">
        <v>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f t="shared" si="3"/>
        <v>0</v>
      </c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2.5" customHeight="1">
      <c r="A28" s="3"/>
      <c r="B28" s="22" t="s">
        <v>77</v>
      </c>
      <c r="C28" s="23"/>
      <c r="D28" s="24" t="s">
        <v>15</v>
      </c>
      <c r="F28" s="10">
        <f aca="true" t="shared" si="5" ref="F28:P28">SUM(F29,F30,F31)</f>
        <v>0</v>
      </c>
      <c r="G28" s="10">
        <f t="shared" si="5"/>
        <v>0</v>
      </c>
      <c r="H28" s="10">
        <f t="shared" si="5"/>
        <v>0</v>
      </c>
      <c r="I28" s="10">
        <f t="shared" si="5"/>
        <v>395031</v>
      </c>
      <c r="J28" s="10">
        <f t="shared" si="5"/>
        <v>102557712</v>
      </c>
      <c r="K28" s="10">
        <f t="shared" si="5"/>
        <v>519941637</v>
      </c>
      <c r="L28" s="10">
        <f t="shared" si="5"/>
        <v>17611200</v>
      </c>
      <c r="M28" s="10">
        <f t="shared" si="5"/>
        <v>54994897</v>
      </c>
      <c r="N28" s="10">
        <f t="shared" si="5"/>
        <v>0</v>
      </c>
      <c r="O28" s="10">
        <f t="shared" si="5"/>
        <v>73986119</v>
      </c>
      <c r="P28" s="10">
        <f t="shared" si="5"/>
        <v>0</v>
      </c>
      <c r="Q28" s="10">
        <f>SUM(Q29,Q30,Q31)</f>
        <v>219594</v>
      </c>
      <c r="R28" s="10">
        <f>SUM(R29,R30,R31)</f>
        <v>9853835</v>
      </c>
      <c r="S28" s="10">
        <f>SUM(S29,S30,S31)</f>
        <v>0</v>
      </c>
      <c r="T28" s="10">
        <f>SUM(T29,T30,T31)</f>
        <v>0</v>
      </c>
      <c r="U28" s="10">
        <f>SUM(U29,U30,U31)</f>
        <v>779560025</v>
      </c>
      <c r="V28" s="2"/>
      <c r="W28" s="5">
        <f t="shared" si="1"/>
        <v>779560025</v>
      </c>
      <c r="X28" s="2"/>
      <c r="Y28" s="2"/>
      <c r="Z28" s="2"/>
      <c r="AA28" s="2"/>
      <c r="AB28" s="2"/>
      <c r="AC28" s="2"/>
      <c r="AD28" s="2"/>
      <c r="AE28" s="2"/>
      <c r="AF28" s="2"/>
    </row>
    <row r="29" spans="1:32" ht="22.5" customHeight="1">
      <c r="A29" s="3"/>
      <c r="B29" s="19" t="s">
        <v>20</v>
      </c>
      <c r="D29" s="18" t="s">
        <v>42</v>
      </c>
      <c r="F29" s="8"/>
      <c r="G29" s="8"/>
      <c r="H29" s="8"/>
      <c r="I29" s="8"/>
      <c r="J29" s="8">
        <v>582125</v>
      </c>
      <c r="K29" s="8">
        <v>392526</v>
      </c>
      <c r="L29" s="8"/>
      <c r="M29" s="8">
        <v>1007239</v>
      </c>
      <c r="N29" s="8"/>
      <c r="O29" s="8">
        <v>73986119</v>
      </c>
      <c r="P29" s="8"/>
      <c r="Q29" s="8"/>
      <c r="R29" s="8">
        <v>1223321</v>
      </c>
      <c r="S29" s="8"/>
      <c r="T29" s="8"/>
      <c r="U29" s="8">
        <f>SUM(F29:T29)</f>
        <v>77191330</v>
      </c>
      <c r="V29" s="2"/>
      <c r="W29" s="5">
        <f t="shared" si="1"/>
        <v>77191330</v>
      </c>
      <c r="X29" s="2"/>
      <c r="Y29" s="2"/>
      <c r="Z29" s="2"/>
      <c r="AA29" s="2"/>
      <c r="AB29" s="2"/>
      <c r="AC29" s="2"/>
      <c r="AD29" s="2"/>
      <c r="AE29" s="2"/>
      <c r="AF29" s="2"/>
    </row>
    <row r="30" spans="1:32" ht="22.5" customHeight="1">
      <c r="A30" s="3"/>
      <c r="B30" s="19" t="s">
        <v>39</v>
      </c>
      <c r="D30" s="18" t="s">
        <v>43</v>
      </c>
      <c r="F30" s="8"/>
      <c r="G30" s="8"/>
      <c r="H30" s="8"/>
      <c r="I30" s="8">
        <v>395031</v>
      </c>
      <c r="J30" s="8">
        <v>101975587</v>
      </c>
      <c r="K30" s="8">
        <v>519549111</v>
      </c>
      <c r="L30" s="8">
        <v>17611200</v>
      </c>
      <c r="M30" s="8">
        <v>53987658</v>
      </c>
      <c r="N30" s="8"/>
      <c r="O30" s="8"/>
      <c r="P30" s="8"/>
      <c r="Q30" s="8">
        <v>219594</v>
      </c>
      <c r="R30" s="8">
        <v>8630514</v>
      </c>
      <c r="S30" s="8"/>
      <c r="T30" s="8"/>
      <c r="U30" s="8">
        <f>SUM(F30:T30)</f>
        <v>702368695</v>
      </c>
      <c r="V30" s="2"/>
      <c r="W30" s="5">
        <f t="shared" si="1"/>
        <v>702368695</v>
      </c>
      <c r="X30" s="2"/>
      <c r="Y30" s="2"/>
      <c r="Z30" s="2"/>
      <c r="AA30" s="2"/>
      <c r="AB30" s="2"/>
      <c r="AC30" s="2"/>
      <c r="AD30" s="2"/>
      <c r="AE30" s="2"/>
      <c r="AF30" s="2"/>
    </row>
    <row r="31" spans="1:32" ht="22.5" customHeight="1">
      <c r="A31" s="3"/>
      <c r="B31" s="19" t="s">
        <v>31</v>
      </c>
      <c r="D31" s="18" t="s">
        <v>101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>SUM(F31:T31)</f>
        <v>0</v>
      </c>
      <c r="V31" s="2"/>
      <c r="W31" s="5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2"/>
    </row>
    <row r="32" spans="1:32" ht="22.5" customHeight="1">
      <c r="A32" s="3"/>
      <c r="B32" s="22" t="s">
        <v>78</v>
      </c>
      <c r="C32" s="23"/>
      <c r="D32" s="24" t="s">
        <v>41</v>
      </c>
      <c r="F32" s="10">
        <v>306</v>
      </c>
      <c r="G32" s="10">
        <v>3083</v>
      </c>
      <c r="H32" s="10"/>
      <c r="I32" s="10">
        <v>112925</v>
      </c>
      <c r="J32" s="10">
        <v>11571873</v>
      </c>
      <c r="K32" s="10">
        <v>52339406</v>
      </c>
      <c r="L32" s="10">
        <v>1423418</v>
      </c>
      <c r="M32" s="10">
        <v>8252745</v>
      </c>
      <c r="N32" s="10">
        <v>5384</v>
      </c>
      <c r="O32" s="10">
        <v>14527007</v>
      </c>
      <c r="P32" s="10">
        <v>272807</v>
      </c>
      <c r="Q32" s="10"/>
      <c r="R32" s="10">
        <v>746222</v>
      </c>
      <c r="S32" s="10"/>
      <c r="T32" s="10"/>
      <c r="U32" s="10">
        <f>SUM(F32:T32)</f>
        <v>89255176</v>
      </c>
      <c r="V32" s="2"/>
      <c r="W32" s="5">
        <f t="shared" si="1"/>
        <v>89255176</v>
      </c>
      <c r="X32" s="2"/>
      <c r="Y32" s="2"/>
      <c r="Z32" s="2"/>
      <c r="AA32" s="2"/>
      <c r="AB32" s="2"/>
      <c r="AC32" s="2"/>
      <c r="AD32" s="2"/>
      <c r="AE32" s="2"/>
      <c r="AF32" s="2"/>
    </row>
    <row r="33" spans="6:32" ht="18" customHeight="1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6:32" ht="18" customHeight="1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6:32" ht="18" customHeight="1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6:32" ht="18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6:32" ht="18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6:32" ht="18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6:32" ht="18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6:32" ht="18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6:32" ht="18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6:32" ht="18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6:32" ht="18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6:32" ht="18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6:32" ht="18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6:32" ht="18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6:32" ht="18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6:32" ht="18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6:32" ht="18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6:32" ht="18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2:32" ht="18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2:32" ht="18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2:32" ht="18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2:32" ht="18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2:32" ht="18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2:32" ht="18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2:32" ht="18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2:32" ht="18" customHeight="1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2:32" ht="18" customHeight="1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2:32" ht="18" customHeight="1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2:32" ht="18" customHeight="1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2:32" ht="18" customHeight="1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2:32" ht="18" customHeight="1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2:32" ht="18" customHeight="1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2:32" ht="18" customHeight="1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2:32" ht="18" customHeight="1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2:32" ht="18" customHeight="1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2:32" ht="18" customHeight="1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2:32" ht="18" customHeight="1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2:32" ht="18" customHeight="1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2:32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2:32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2:32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2:32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2:32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2:32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sheetProtection/>
  <mergeCells count="2">
    <mergeCell ref="K2:P2"/>
    <mergeCell ref="K3:O3"/>
  </mergeCells>
  <printOptions horizontalCentered="1"/>
  <pageMargins left="0.35433070866141736" right="0.15748031496062992" top="0.7086614173228347" bottom="0.35433070866141736" header="0.31496062992125984" footer="0.31496062992125984"/>
  <pageSetup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9"/>
  <sheetViews>
    <sheetView zoomScalePageLayoutView="0" workbookViewId="0" topLeftCell="A1">
      <selection activeCell="R17" sqref="R17"/>
    </sheetView>
  </sheetViews>
  <sheetFormatPr defaultColWidth="11.00390625" defaultRowHeight="12.75"/>
  <cols>
    <col min="1" max="1" width="7.875" style="0" customWidth="1"/>
    <col min="2" max="2" width="28.25390625" style="0" customWidth="1"/>
    <col min="3" max="3" width="16.125" style="0" customWidth="1"/>
    <col min="6" max="6" width="6.00390625" style="0" customWidth="1"/>
    <col min="15" max="15" width="4.375" style="0" customWidth="1"/>
  </cols>
  <sheetData>
    <row r="1" ht="18.75">
      <c r="D1" s="90" t="s">
        <v>132</v>
      </c>
    </row>
    <row r="4" spans="2:5" ht="30">
      <c r="B4" s="80" t="s">
        <v>131</v>
      </c>
      <c r="C4" s="86" t="s">
        <v>128</v>
      </c>
      <c r="D4" s="86" t="s">
        <v>127</v>
      </c>
      <c r="E4" s="85" t="s">
        <v>126</v>
      </c>
    </row>
    <row r="5" spans="2:5" ht="12.75">
      <c r="B5" s="89" t="s">
        <v>53</v>
      </c>
      <c r="C5" s="88">
        <v>348294</v>
      </c>
      <c r="D5" s="88">
        <v>345248</v>
      </c>
      <c r="E5" s="81">
        <f aca="true" t="shared" si="0" ref="E5:E18">+D5/C5</f>
        <v>0.9912545148638794</v>
      </c>
    </row>
    <row r="6" spans="2:5" ht="12.75">
      <c r="B6" s="89" t="s">
        <v>54</v>
      </c>
      <c r="C6" s="88">
        <v>182387</v>
      </c>
      <c r="D6" s="88">
        <v>180044</v>
      </c>
      <c r="E6" s="81">
        <f t="shared" si="0"/>
        <v>0.9871536896818304</v>
      </c>
    </row>
    <row r="7" spans="2:5" ht="12.75">
      <c r="B7" s="89" t="s">
        <v>55</v>
      </c>
      <c r="C7" s="88">
        <v>212110</v>
      </c>
      <c r="D7" s="88">
        <v>209826</v>
      </c>
      <c r="E7" s="81">
        <f t="shared" si="0"/>
        <v>0.9892320022629768</v>
      </c>
    </row>
    <row r="8" spans="2:5" ht="12.75">
      <c r="B8" s="89" t="s">
        <v>65</v>
      </c>
      <c r="C8" s="88">
        <v>1024616</v>
      </c>
      <c r="D8" s="88">
        <v>1010525</v>
      </c>
      <c r="E8" s="81">
        <f t="shared" si="0"/>
        <v>0.9862475307822638</v>
      </c>
    </row>
    <row r="9" spans="2:5" ht="12.75">
      <c r="B9" s="89" t="s">
        <v>66</v>
      </c>
      <c r="C9" s="88">
        <v>115807312</v>
      </c>
      <c r="D9" s="88">
        <v>115312747</v>
      </c>
      <c r="E9" s="81">
        <f t="shared" si="0"/>
        <v>0.9957294147367828</v>
      </c>
    </row>
    <row r="10" spans="2:5" ht="12.75">
      <c r="B10" s="89" t="s">
        <v>56</v>
      </c>
      <c r="C10" s="88">
        <v>591438657</v>
      </c>
      <c r="D10" s="88">
        <v>583874012</v>
      </c>
      <c r="E10" s="81">
        <f t="shared" si="0"/>
        <v>0.9872097555503546</v>
      </c>
    </row>
    <row r="11" spans="2:5" ht="12.75">
      <c r="B11" s="89" t="s">
        <v>57</v>
      </c>
      <c r="C11" s="88">
        <v>19830175</v>
      </c>
      <c r="D11" s="88">
        <v>19568312</v>
      </c>
      <c r="E11" s="81">
        <f t="shared" si="0"/>
        <v>0.9867947206719053</v>
      </c>
    </row>
    <row r="12" spans="2:5" ht="12.75">
      <c r="B12" s="89" t="s">
        <v>58</v>
      </c>
      <c r="C12" s="88">
        <v>64118643</v>
      </c>
      <c r="D12" s="88">
        <v>63777827</v>
      </c>
      <c r="E12" s="81">
        <f t="shared" si="0"/>
        <v>0.994684603665115</v>
      </c>
    </row>
    <row r="13" spans="2:5" ht="12.75">
      <c r="B13" s="89" t="s">
        <v>60</v>
      </c>
      <c r="C13" s="88">
        <v>181122</v>
      </c>
      <c r="D13" s="88">
        <v>181041</v>
      </c>
      <c r="E13" s="81">
        <f t="shared" si="0"/>
        <v>0.9995527876238116</v>
      </c>
    </row>
    <row r="14" spans="2:5" ht="12.75">
      <c r="B14" s="89" t="s">
        <v>80</v>
      </c>
      <c r="C14" s="88">
        <v>90821105</v>
      </c>
      <c r="D14" s="88">
        <v>88593926</v>
      </c>
      <c r="E14" s="81">
        <f t="shared" si="0"/>
        <v>0.9754772968243449</v>
      </c>
    </row>
    <row r="15" spans="2:5" ht="12.75">
      <c r="B15" s="89" t="s">
        <v>61</v>
      </c>
      <c r="C15" s="88">
        <v>299099</v>
      </c>
      <c r="D15" s="88">
        <v>299051</v>
      </c>
      <c r="E15" s="81">
        <f t="shared" si="0"/>
        <v>0.9998395180191174</v>
      </c>
    </row>
    <row r="16" spans="2:5" ht="12.75">
      <c r="B16" s="89" t="s">
        <v>103</v>
      </c>
      <c r="C16" s="88">
        <v>327645</v>
      </c>
      <c r="D16" s="88">
        <v>316727</v>
      </c>
      <c r="E16" s="81">
        <f t="shared" si="0"/>
        <v>0.9666773489600025</v>
      </c>
    </row>
    <row r="17" spans="2:5" ht="12.75">
      <c r="B17" s="89" t="s">
        <v>62</v>
      </c>
      <c r="C17" s="88">
        <v>13245455</v>
      </c>
      <c r="D17" s="88">
        <v>12946535</v>
      </c>
      <c r="E17" s="81">
        <f t="shared" si="0"/>
        <v>0.9774322588389753</v>
      </c>
    </row>
    <row r="18" spans="2:5" ht="12.75">
      <c r="B18" s="80" t="s">
        <v>50</v>
      </c>
      <c r="C18" s="87">
        <f>SUM(C5:C17)</f>
        <v>897836620</v>
      </c>
      <c r="D18" s="87">
        <f>SUM(D5:D17)</f>
        <v>886615821</v>
      </c>
      <c r="E18" s="78">
        <f t="shared" si="0"/>
        <v>0.9875024043906786</v>
      </c>
    </row>
    <row r="22" spans="1:5" ht="30">
      <c r="A22" s="86" t="s">
        <v>130</v>
      </c>
      <c r="B22" s="86" t="s">
        <v>129</v>
      </c>
      <c r="C22" s="86" t="s">
        <v>128</v>
      </c>
      <c r="D22" s="86" t="s">
        <v>127</v>
      </c>
      <c r="E22" s="85" t="s">
        <v>126</v>
      </c>
    </row>
    <row r="23" spans="1:5" ht="16.5" customHeight="1">
      <c r="A23" s="84" t="s">
        <v>7</v>
      </c>
      <c r="B23" s="83" t="s">
        <v>8</v>
      </c>
      <c r="C23" s="82">
        <v>8803146</v>
      </c>
      <c r="D23" s="82">
        <v>8708108</v>
      </c>
      <c r="E23" s="81">
        <f aca="true" t="shared" si="1" ref="E23:E29">+D23/C23</f>
        <v>0.9892040868116921</v>
      </c>
    </row>
    <row r="24" spans="1:5" ht="12.75">
      <c r="A24" s="84" t="s">
        <v>9</v>
      </c>
      <c r="B24" s="83" t="s">
        <v>10</v>
      </c>
      <c r="C24" s="82">
        <v>2210263</v>
      </c>
      <c r="D24" s="82">
        <v>2194780</v>
      </c>
      <c r="E24" s="81">
        <f t="shared" si="1"/>
        <v>0.9929949512795536</v>
      </c>
    </row>
    <row r="25" spans="1:5" ht="17.25" customHeight="1">
      <c r="A25" s="84" t="s">
        <v>75</v>
      </c>
      <c r="B25" s="83" t="s">
        <v>67</v>
      </c>
      <c r="C25" s="82">
        <v>24675</v>
      </c>
      <c r="D25" s="82">
        <v>24675</v>
      </c>
      <c r="E25" s="81">
        <f t="shared" si="1"/>
        <v>1</v>
      </c>
    </row>
    <row r="26" spans="1:5" ht="12.75">
      <c r="A26" s="84" t="s">
        <v>76</v>
      </c>
      <c r="B26" s="83" t="s">
        <v>68</v>
      </c>
      <c r="C26" s="82">
        <v>7095357</v>
      </c>
      <c r="D26" s="82">
        <v>6873057</v>
      </c>
      <c r="E26" s="81">
        <f t="shared" si="1"/>
        <v>0.9686696525629366</v>
      </c>
    </row>
    <row r="27" spans="1:5" ht="12.75">
      <c r="A27" s="84" t="s">
        <v>77</v>
      </c>
      <c r="B27" s="83" t="s">
        <v>15</v>
      </c>
      <c r="C27" s="82">
        <v>790447991</v>
      </c>
      <c r="D27" s="82">
        <v>779560025</v>
      </c>
      <c r="E27" s="81">
        <f t="shared" si="1"/>
        <v>0.9862255757191241</v>
      </c>
    </row>
    <row r="28" spans="1:5" ht="12.75">
      <c r="A28" s="84" t="s">
        <v>78</v>
      </c>
      <c r="B28" s="83" t="s">
        <v>41</v>
      </c>
      <c r="C28" s="82">
        <v>89255188</v>
      </c>
      <c r="D28" s="82">
        <v>89255176</v>
      </c>
      <c r="E28" s="81">
        <f t="shared" si="1"/>
        <v>0.9999998655540336</v>
      </c>
    </row>
    <row r="29" spans="1:5" ht="12.75">
      <c r="A29" s="80" t="s">
        <v>50</v>
      </c>
      <c r="B29" s="80"/>
      <c r="C29" s="79">
        <f>SUM(C23:C28)</f>
        <v>897836620</v>
      </c>
      <c r="D29" s="79">
        <f>SUM(D23:D28)</f>
        <v>886615821</v>
      </c>
      <c r="E29" s="78">
        <f t="shared" si="1"/>
        <v>0.9875024043906786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2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4"/>
  <sheetViews>
    <sheetView zoomScale="60" zoomScaleNormal="60" zoomScalePageLayoutView="0" workbookViewId="0" topLeftCell="A14">
      <selection activeCell="U26" activeCellId="1" sqref="B26:B49 U26:U49"/>
    </sheetView>
  </sheetViews>
  <sheetFormatPr defaultColWidth="9.625" defaultRowHeight="18" customHeight="1"/>
  <cols>
    <col min="1" max="1" width="1.875" style="1" customWidth="1"/>
    <col min="2" max="2" width="10.375" style="1" customWidth="1"/>
    <col min="3" max="3" width="0.875" style="1" customWidth="1"/>
    <col min="4" max="4" width="40.125" style="1" customWidth="1"/>
    <col min="5" max="5" width="1.875" style="1" customWidth="1"/>
    <col min="6" max="20" width="16.625" style="1" customWidth="1"/>
    <col min="21" max="21" width="20.25390625" style="1" customWidth="1"/>
    <col min="22" max="22" width="2.50390625" style="1" customWidth="1"/>
    <col min="23" max="23" width="18.375" style="1" hidden="1" customWidth="1"/>
    <col min="24" max="24" width="18.625" style="1" hidden="1" customWidth="1"/>
    <col min="25" max="25" width="17.125" style="60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3" width="9.625" style="1" hidden="1" customWidth="1"/>
    <col min="34" max="34" width="9.625" style="1" customWidth="1"/>
    <col min="35" max="16384" width="9.625" style="1" customWidth="1"/>
  </cols>
  <sheetData>
    <row r="1" ht="18" customHeight="1">
      <c r="O1" s="14"/>
    </row>
    <row r="2" spans="2:11" ht="18" customHeight="1">
      <c r="B2" s="25"/>
      <c r="K2" s="64" t="s">
        <v>109</v>
      </c>
    </row>
    <row r="3" spans="2:21" ht="18" customHeight="1">
      <c r="B3" s="25"/>
      <c r="F3" s="6"/>
      <c r="G3" s="6"/>
      <c r="H3" s="6"/>
      <c r="I3" s="6"/>
      <c r="J3" s="6"/>
      <c r="K3" s="94" t="s">
        <v>106</v>
      </c>
      <c r="L3" s="94"/>
      <c r="M3" s="94"/>
      <c r="N3" s="94"/>
      <c r="O3" s="94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20" ht="18" customHeight="1">
      <c r="B6" s="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5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7" t="s">
        <v>93</v>
      </c>
      <c r="T8" s="7" t="s">
        <v>94</v>
      </c>
      <c r="U8" s="16" t="s">
        <v>64</v>
      </c>
      <c r="W8" s="1" t="s">
        <v>70</v>
      </c>
      <c r="Y8" s="60" t="s">
        <v>104</v>
      </c>
    </row>
    <row r="9" spans="1:33" s="72" customFormat="1" ht="24.75" customHeight="1">
      <c r="A9" s="65"/>
      <c r="B9" s="66" t="s">
        <v>0</v>
      </c>
      <c r="C9" s="67"/>
      <c r="D9" s="68" t="s">
        <v>1</v>
      </c>
      <c r="E9" s="69"/>
      <c r="F9" s="70">
        <f>+SUM(F10:F14,F19:F24)</f>
        <v>7574448</v>
      </c>
      <c r="G9" s="70">
        <f aca="true" t="shared" si="0" ref="G9:T9">+SUM(G10:G14,G19:G24)</f>
        <v>3480690</v>
      </c>
      <c r="H9" s="70">
        <f t="shared" si="0"/>
        <v>9891427</v>
      </c>
      <c r="I9" s="70">
        <f t="shared" si="0"/>
        <v>22503066</v>
      </c>
      <c r="J9" s="70">
        <f t="shared" si="0"/>
        <v>172417723</v>
      </c>
      <c r="K9" s="70">
        <f t="shared" si="0"/>
        <v>1228040440</v>
      </c>
      <c r="L9" s="70">
        <f t="shared" si="0"/>
        <v>81163451</v>
      </c>
      <c r="M9" s="70">
        <f t="shared" si="0"/>
        <v>76431911</v>
      </c>
      <c r="N9" s="70">
        <f t="shared" si="0"/>
        <v>5857559</v>
      </c>
      <c r="O9" s="70">
        <f t="shared" si="0"/>
        <v>131580586</v>
      </c>
      <c r="P9" s="70">
        <f>+SUM(P10:P14,P19:P24)</f>
        <v>26737283</v>
      </c>
      <c r="Q9" s="70">
        <f t="shared" si="0"/>
        <v>1026092282</v>
      </c>
      <c r="R9" s="70">
        <f t="shared" si="0"/>
        <v>24791248</v>
      </c>
      <c r="S9" s="70">
        <f>+SUM(S10:S14,S19:S24)</f>
        <v>2428723</v>
      </c>
      <c r="T9" s="70">
        <f t="shared" si="0"/>
        <v>14903031</v>
      </c>
      <c r="U9" s="70">
        <f>SUM(U11,U12,U13,U14,U19,U20,U21,U22,U24,U10,U23)</f>
        <v>2833893868</v>
      </c>
      <c r="V9" s="74"/>
      <c r="W9" s="75">
        <f>SUM(W11,W10,W12,W13,W14,W19,W20,W21,W22,W24,W23)</f>
        <v>2816562114</v>
      </c>
      <c r="X9" s="75" t="e">
        <f>SUM(X11,X10,X12,X13,X14,X19,X20,X21,X22,X24,X23)</f>
        <v>#REF!</v>
      </c>
      <c r="Y9" s="75" t="e">
        <f>SUM(Y11,Y10,Y12,Y13,Y14,Y19,Y20,Y21,Y22,Y24,Y23)</f>
        <v>#REF!</v>
      </c>
      <c r="Z9" s="71"/>
      <c r="AA9" s="71">
        <f>+U9-S9-T9</f>
        <v>2816562114</v>
      </c>
      <c r="AB9" s="71"/>
      <c r="AC9" s="71" t="e">
        <f>+AA9+#REF!</f>
        <v>#REF!</v>
      </c>
      <c r="AD9" s="71"/>
      <c r="AE9" s="71"/>
      <c r="AF9" s="71"/>
      <c r="AG9" s="71"/>
    </row>
    <row r="10" spans="1:33" ht="22.5" customHeight="1">
      <c r="A10" s="3"/>
      <c r="B10" s="17" t="s">
        <v>37</v>
      </c>
      <c r="D10" s="18" t="s">
        <v>14</v>
      </c>
      <c r="F10" s="8">
        <v>5</v>
      </c>
      <c r="G10" s="8">
        <v>2</v>
      </c>
      <c r="H10" s="8">
        <v>3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8">
        <v>10</v>
      </c>
      <c r="O10" s="8">
        <v>10</v>
      </c>
      <c r="P10" s="8">
        <v>10</v>
      </c>
      <c r="Q10" s="8">
        <v>463546</v>
      </c>
      <c r="R10" s="8">
        <v>10</v>
      </c>
      <c r="S10" s="8">
        <v>10</v>
      </c>
      <c r="T10" s="8">
        <v>10</v>
      </c>
      <c r="U10" s="8">
        <f>SUM(F10:T10)</f>
        <v>463666</v>
      </c>
      <c r="V10" s="47"/>
      <c r="W10" s="5">
        <f>+U10-T10-S10</f>
        <v>463646</v>
      </c>
      <c r="X10" s="2"/>
      <c r="Y10" s="62">
        <f aca="true" t="shared" si="1" ref="Y10:Y24">SUM(W10:X10)</f>
        <v>463646</v>
      </c>
      <c r="Z10" s="2"/>
      <c r="AA10" s="2"/>
      <c r="AB10" s="2"/>
      <c r="AC10" s="2"/>
      <c r="AD10" s="2"/>
      <c r="AE10" s="2"/>
      <c r="AF10" s="2"/>
      <c r="AG10" s="2"/>
    </row>
    <row r="11" spans="1:33" ht="22.5" customHeight="1">
      <c r="A11" s="3"/>
      <c r="B11" s="17" t="s">
        <v>21</v>
      </c>
      <c r="D11" s="18" t="s">
        <v>22</v>
      </c>
      <c r="F11" s="8">
        <v>680</v>
      </c>
      <c r="G11" s="8">
        <v>835</v>
      </c>
      <c r="H11" s="8">
        <v>9530</v>
      </c>
      <c r="I11" s="8">
        <v>27027</v>
      </c>
      <c r="J11" s="8">
        <v>15036</v>
      </c>
      <c r="K11" s="8">
        <v>104400</v>
      </c>
      <c r="L11" s="8">
        <v>6956</v>
      </c>
      <c r="M11" s="8">
        <v>7308</v>
      </c>
      <c r="N11" s="8">
        <v>2913</v>
      </c>
      <c r="O11" s="8">
        <v>0</v>
      </c>
      <c r="P11" s="8">
        <v>21350</v>
      </c>
      <c r="Q11" s="8"/>
      <c r="R11" s="8">
        <v>5184</v>
      </c>
      <c r="S11" s="8">
        <v>2990</v>
      </c>
      <c r="T11" s="8"/>
      <c r="U11" s="8">
        <f>SUM(F11:T11)</f>
        <v>204209</v>
      </c>
      <c r="V11" s="2"/>
      <c r="W11" s="49">
        <f>+U11-T11-S11</f>
        <v>201219</v>
      </c>
      <c r="X11" s="2"/>
      <c r="Y11" s="62">
        <f t="shared" si="1"/>
        <v>201219</v>
      </c>
      <c r="Z11" s="2"/>
      <c r="AA11" s="2"/>
      <c r="AB11" s="2"/>
      <c r="AC11" s="2"/>
      <c r="AD11" s="2"/>
      <c r="AE11" s="2"/>
      <c r="AF11" s="2"/>
      <c r="AG11" s="2"/>
    </row>
    <row r="12" spans="1:33" ht="22.5" customHeight="1">
      <c r="A12" s="3"/>
      <c r="B12" s="17" t="s">
        <v>23</v>
      </c>
      <c r="D12" s="18" t="s">
        <v>24</v>
      </c>
      <c r="F12" s="8"/>
      <c r="G12" s="8"/>
      <c r="H12" s="8"/>
      <c r="I12" s="8">
        <v>908</v>
      </c>
      <c r="J12" s="8">
        <v>3101095</v>
      </c>
      <c r="K12" s="8">
        <v>8885529</v>
      </c>
      <c r="L12" s="8">
        <v>1644</v>
      </c>
      <c r="M12" s="8"/>
      <c r="N12" s="8"/>
      <c r="O12" s="8"/>
      <c r="P12" s="8"/>
      <c r="Q12" s="8">
        <v>36040004</v>
      </c>
      <c r="R12" s="8">
        <v>0</v>
      </c>
      <c r="S12" s="8">
        <v>274992</v>
      </c>
      <c r="T12" s="8"/>
      <c r="U12" s="8">
        <f>SUM(F12:T12)</f>
        <v>48304172</v>
      </c>
      <c r="V12" s="2"/>
      <c r="W12" s="49">
        <f>+U12-T12-S12</f>
        <v>48029180</v>
      </c>
      <c r="X12" s="2"/>
      <c r="Y12" s="62">
        <f t="shared" si="1"/>
        <v>48029180</v>
      </c>
      <c r="Z12" s="2"/>
      <c r="AA12" s="2"/>
      <c r="AB12" s="2"/>
      <c r="AC12" s="2"/>
      <c r="AD12" s="2"/>
      <c r="AE12" s="2"/>
      <c r="AF12" s="2"/>
      <c r="AG12" s="2"/>
    </row>
    <row r="13" spans="1:33" ht="22.5" customHeight="1">
      <c r="A13" s="3"/>
      <c r="B13" s="17" t="s">
        <v>25</v>
      </c>
      <c r="D13" s="18" t="s">
        <v>26</v>
      </c>
      <c r="F13" s="8">
        <v>116503</v>
      </c>
      <c r="G13" s="8">
        <v>50529</v>
      </c>
      <c r="H13" s="8">
        <v>300437</v>
      </c>
      <c r="I13" s="8">
        <v>236795</v>
      </c>
      <c r="J13" s="8">
        <v>1399041</v>
      </c>
      <c r="K13" s="8">
        <v>9133045</v>
      </c>
      <c r="L13" s="8">
        <v>241513</v>
      </c>
      <c r="M13" s="8">
        <v>442137</v>
      </c>
      <c r="N13" s="8">
        <v>172499</v>
      </c>
      <c r="O13" s="8">
        <v>222398</v>
      </c>
      <c r="P13" s="8">
        <v>714635</v>
      </c>
      <c r="Q13" s="8">
        <v>38811146</v>
      </c>
      <c r="R13" s="8">
        <v>293393</v>
      </c>
      <c r="S13" s="8">
        <v>48722</v>
      </c>
      <c r="T13" s="8">
        <v>167521</v>
      </c>
      <c r="U13" s="8">
        <f>SUM(F13:T13)</f>
        <v>52350314</v>
      </c>
      <c r="V13" s="2"/>
      <c r="W13" s="49">
        <f aca="true" t="shared" si="2" ref="W13:W49">+U13-T13-S13</f>
        <v>52134071</v>
      </c>
      <c r="X13" s="46" t="e">
        <f>+#REF!</f>
        <v>#REF!</v>
      </c>
      <c r="Y13" s="61" t="e">
        <f t="shared" si="1"/>
        <v>#REF!</v>
      </c>
      <c r="Z13" s="2"/>
      <c r="AA13" s="2"/>
      <c r="AB13" s="2"/>
      <c r="AC13" s="2"/>
      <c r="AD13" s="2"/>
      <c r="AE13" s="2"/>
      <c r="AF13" s="2"/>
      <c r="AG13" s="2"/>
    </row>
    <row r="14" spans="1:33" ht="22.5" customHeight="1">
      <c r="A14" s="3"/>
      <c r="B14" s="17" t="s">
        <v>44</v>
      </c>
      <c r="D14" s="18" t="s">
        <v>2</v>
      </c>
      <c r="F14" s="8">
        <f aca="true" t="shared" si="3" ref="F14:R14">SUM(F15,F18)</f>
        <v>7164334</v>
      </c>
      <c r="G14" s="8">
        <f t="shared" si="3"/>
        <v>3359936</v>
      </c>
      <c r="H14" s="8">
        <f t="shared" si="3"/>
        <v>9522459</v>
      </c>
      <c r="I14" s="8">
        <f t="shared" si="3"/>
        <v>20335428</v>
      </c>
      <c r="J14" s="8">
        <f t="shared" si="3"/>
        <v>141666474</v>
      </c>
      <c r="K14" s="8">
        <f>SUM(K15,K18)</f>
        <v>1178031601</v>
      </c>
      <c r="L14" s="8">
        <f t="shared" si="3"/>
        <v>76289492</v>
      </c>
      <c r="M14" s="8">
        <f t="shared" si="3"/>
        <v>70240317</v>
      </c>
      <c r="N14" s="8">
        <f t="shared" si="3"/>
        <v>1142011</v>
      </c>
      <c r="O14" s="8">
        <f>SUM(O15,O18)</f>
        <v>123769429</v>
      </c>
      <c r="P14" s="8">
        <f>SUM(P15,P18)</f>
        <v>24654594</v>
      </c>
      <c r="Q14" s="8">
        <f>SUM(Q15,Q18)</f>
        <v>283454443</v>
      </c>
      <c r="R14" s="8">
        <f t="shared" si="3"/>
        <v>23514407</v>
      </c>
      <c r="S14" s="8">
        <f>SUM(S15,S18)</f>
        <v>1949360</v>
      </c>
      <c r="T14" s="8">
        <f>SUM(T15,T18)</f>
        <v>14013665</v>
      </c>
      <c r="U14" s="8">
        <f>SUM(U15,U18)</f>
        <v>1979107950</v>
      </c>
      <c r="V14" s="2"/>
      <c r="W14" s="5">
        <f>+U14-T14-S14</f>
        <v>1963144925</v>
      </c>
      <c r="X14" s="2"/>
      <c r="Y14" s="61">
        <f t="shared" si="1"/>
        <v>1963144925</v>
      </c>
      <c r="Z14" s="2"/>
      <c r="AA14" s="2"/>
      <c r="AB14" s="2"/>
      <c r="AC14" s="2"/>
      <c r="AD14" s="2"/>
      <c r="AE14" s="2"/>
      <c r="AF14" s="2"/>
      <c r="AG14" s="2"/>
    </row>
    <row r="15" spans="1:33" ht="22.5" customHeight="1">
      <c r="A15" s="3"/>
      <c r="B15" s="19" t="s">
        <v>20</v>
      </c>
      <c r="D15" s="18" t="s">
        <v>45</v>
      </c>
      <c r="F15" s="8">
        <f aca="true" t="shared" si="4" ref="F15:R15">SUM(F16:F17)</f>
        <v>7164334</v>
      </c>
      <c r="G15" s="8">
        <f t="shared" si="4"/>
        <v>3359936</v>
      </c>
      <c r="H15" s="8">
        <f t="shared" si="4"/>
        <v>9522459</v>
      </c>
      <c r="I15" s="8">
        <f t="shared" si="4"/>
        <v>20335428</v>
      </c>
      <c r="J15" s="8">
        <f t="shared" si="4"/>
        <v>141666474</v>
      </c>
      <c r="K15" s="8">
        <f>SUM(K16:K17)</f>
        <v>1178031601</v>
      </c>
      <c r="L15" s="8">
        <f t="shared" si="4"/>
        <v>76289492</v>
      </c>
      <c r="M15" s="8">
        <f t="shared" si="4"/>
        <v>70240317</v>
      </c>
      <c r="N15" s="8">
        <f t="shared" si="4"/>
        <v>1142011</v>
      </c>
      <c r="O15" s="8">
        <f t="shared" si="4"/>
        <v>123769429</v>
      </c>
      <c r="P15" s="8">
        <f>SUM(P16:P17)</f>
        <v>24282766</v>
      </c>
      <c r="Q15" s="8">
        <f>SUM(Q16:Q17)</f>
        <v>283454443</v>
      </c>
      <c r="R15" s="8">
        <f t="shared" si="4"/>
        <v>23514407</v>
      </c>
      <c r="S15" s="8">
        <f>SUM(S16:S17)</f>
        <v>1949360</v>
      </c>
      <c r="T15" s="8">
        <f>SUM(T16:T17)</f>
        <v>14013665</v>
      </c>
      <c r="U15" s="8">
        <f>SUM(U16:U17)</f>
        <v>1978736122</v>
      </c>
      <c r="V15" s="2"/>
      <c r="W15" s="5">
        <f t="shared" si="2"/>
        <v>1962773097</v>
      </c>
      <c r="X15" s="2"/>
      <c r="Y15" s="61">
        <f t="shared" si="1"/>
        <v>1962773097</v>
      </c>
      <c r="Z15" s="2"/>
      <c r="AA15" s="2"/>
      <c r="AB15" s="2"/>
      <c r="AC15" s="2"/>
      <c r="AD15" s="2"/>
      <c r="AE15" s="2"/>
      <c r="AF15" s="2"/>
      <c r="AG15" s="2"/>
    </row>
    <row r="16" spans="1:33" ht="22.5" customHeight="1">
      <c r="A16" s="3"/>
      <c r="B16" s="17"/>
      <c r="D16" s="18" t="s">
        <v>3</v>
      </c>
      <c r="F16" s="8">
        <v>6458988</v>
      </c>
      <c r="G16" s="8">
        <v>3025504</v>
      </c>
      <c r="H16" s="8">
        <v>8467645</v>
      </c>
      <c r="I16" s="8">
        <v>11540972</v>
      </c>
      <c r="J16" s="8">
        <v>17284177</v>
      </c>
      <c r="K16" s="8">
        <v>115187008</v>
      </c>
      <c r="L16" s="8">
        <v>8588231</v>
      </c>
      <c r="M16" s="8">
        <v>6350423</v>
      </c>
      <c r="N16" s="8">
        <v>980677</v>
      </c>
      <c r="O16" s="8">
        <v>7011362</v>
      </c>
      <c r="P16" s="8">
        <v>17794526</v>
      </c>
      <c r="Q16" s="8">
        <v>12944838</v>
      </c>
      <c r="R16" s="8">
        <v>15159827</v>
      </c>
      <c r="S16" s="8">
        <v>1949360</v>
      </c>
      <c r="T16" s="8">
        <v>9054384</v>
      </c>
      <c r="U16" s="8">
        <f aca="true" t="shared" si="5" ref="U16:U24">SUM(F16:T16)</f>
        <v>241797922</v>
      </c>
      <c r="V16" s="2"/>
      <c r="W16" s="49">
        <f t="shared" si="2"/>
        <v>230794178</v>
      </c>
      <c r="X16" s="2"/>
      <c r="Y16" s="62">
        <f t="shared" si="1"/>
        <v>230794178</v>
      </c>
      <c r="Z16" s="2"/>
      <c r="AA16" s="2"/>
      <c r="AB16" s="2"/>
      <c r="AC16" s="2"/>
      <c r="AD16" s="2"/>
      <c r="AE16" s="2"/>
      <c r="AF16" s="2"/>
      <c r="AG16" s="2"/>
    </row>
    <row r="17" spans="1:33" ht="22.5" customHeight="1">
      <c r="A17" s="3"/>
      <c r="B17" s="17"/>
      <c r="D17" s="18" t="s">
        <v>48</v>
      </c>
      <c r="F17" s="8">
        <v>705346</v>
      </c>
      <c r="G17" s="8">
        <v>334432</v>
      </c>
      <c r="H17" s="8">
        <v>1054814</v>
      </c>
      <c r="I17" s="8">
        <v>8794456</v>
      </c>
      <c r="J17" s="8">
        <v>124382297</v>
      </c>
      <c r="K17" s="8">
        <v>1062844593</v>
      </c>
      <c r="L17" s="8">
        <v>67701261</v>
      </c>
      <c r="M17" s="8">
        <v>63889894</v>
      </c>
      <c r="N17" s="8">
        <v>161334</v>
      </c>
      <c r="O17" s="8">
        <v>116758067</v>
      </c>
      <c r="P17" s="8">
        <v>6488240</v>
      </c>
      <c r="Q17" s="8">
        <v>270509605</v>
      </c>
      <c r="R17" s="8">
        <v>8354580</v>
      </c>
      <c r="S17" s="8"/>
      <c r="T17" s="8">
        <v>4959281</v>
      </c>
      <c r="U17" s="8">
        <f t="shared" si="5"/>
        <v>1736938200</v>
      </c>
      <c r="V17" s="2"/>
      <c r="W17" s="49">
        <f t="shared" si="2"/>
        <v>1731978919</v>
      </c>
      <c r="X17" s="2"/>
      <c r="Y17" s="62">
        <f t="shared" si="1"/>
        <v>1731978919</v>
      </c>
      <c r="Z17" s="2"/>
      <c r="AA17" s="2"/>
      <c r="AB17" s="2"/>
      <c r="AC17" s="2"/>
      <c r="AD17" s="2"/>
      <c r="AE17" s="2"/>
      <c r="AF17" s="2"/>
      <c r="AG17" s="2"/>
    </row>
    <row r="18" spans="1:33" ht="22.5" customHeight="1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371828</v>
      </c>
      <c r="Q18" s="8"/>
      <c r="R18" s="8"/>
      <c r="S18" s="8"/>
      <c r="T18" s="8"/>
      <c r="U18" s="8">
        <f t="shared" si="5"/>
        <v>371828</v>
      </c>
      <c r="V18" s="2"/>
      <c r="W18" s="49">
        <f t="shared" si="2"/>
        <v>371828</v>
      </c>
      <c r="X18" s="2"/>
      <c r="Y18" s="62">
        <f t="shared" si="1"/>
        <v>371828</v>
      </c>
      <c r="Z18" s="2"/>
      <c r="AA18" s="2"/>
      <c r="AB18" s="2"/>
      <c r="AC18" s="2"/>
      <c r="AD18" s="2"/>
      <c r="AE18" s="2"/>
      <c r="AF18" s="2"/>
      <c r="AG18" s="2"/>
    </row>
    <row r="19" spans="1:33" ht="22.5" customHeight="1">
      <c r="A19" s="3"/>
      <c r="B19" s="17" t="s">
        <v>4</v>
      </c>
      <c r="D19" s="18" t="s">
        <v>27</v>
      </c>
      <c r="F19" s="8"/>
      <c r="G19" s="8"/>
      <c r="H19" s="8"/>
      <c r="I19" s="8">
        <v>3863</v>
      </c>
      <c r="J19" s="8"/>
      <c r="K19" s="8">
        <v>3132</v>
      </c>
      <c r="L19" s="8">
        <v>4698</v>
      </c>
      <c r="M19" s="8">
        <v>1566</v>
      </c>
      <c r="N19" s="8"/>
      <c r="O19" s="8">
        <v>1566</v>
      </c>
      <c r="P19" s="8">
        <v>3132</v>
      </c>
      <c r="Q19" s="8"/>
      <c r="R19" s="8">
        <v>4698</v>
      </c>
      <c r="S19" s="8"/>
      <c r="T19" s="8">
        <v>3132</v>
      </c>
      <c r="U19" s="8">
        <f t="shared" si="5"/>
        <v>25787</v>
      </c>
      <c r="V19" s="2"/>
      <c r="W19" s="5">
        <f t="shared" si="2"/>
        <v>22655</v>
      </c>
      <c r="X19" s="2"/>
      <c r="Y19" s="62">
        <f t="shared" si="1"/>
        <v>22655</v>
      </c>
      <c r="Z19" s="2"/>
      <c r="AA19" s="2"/>
      <c r="AB19" s="2"/>
      <c r="AC19" s="2"/>
      <c r="AD19" s="2"/>
      <c r="AE19" s="2"/>
      <c r="AF19" s="2"/>
      <c r="AG19" s="2"/>
    </row>
    <row r="20" spans="1:33" ht="22.5" customHeight="1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5"/>
        <v>0</v>
      </c>
      <c r="V20" s="2"/>
      <c r="W20" s="5">
        <f t="shared" si="2"/>
        <v>0</v>
      </c>
      <c r="X20" s="2"/>
      <c r="Y20" s="61">
        <f t="shared" si="1"/>
        <v>0</v>
      </c>
      <c r="Z20" s="2"/>
      <c r="AA20" s="2"/>
      <c r="AB20" s="2"/>
      <c r="AC20" s="2"/>
      <c r="AD20" s="2"/>
      <c r="AE20" s="2"/>
      <c r="AF20" s="2"/>
      <c r="AG20" s="2"/>
    </row>
    <row r="21" spans="1:33" ht="22.5" customHeight="1">
      <c r="A21" s="3"/>
      <c r="B21" s="17" t="s">
        <v>72</v>
      </c>
      <c r="D21" s="18" t="s">
        <v>29</v>
      </c>
      <c r="F21" s="8">
        <v>0</v>
      </c>
      <c r="G21" s="8">
        <v>2220</v>
      </c>
      <c r="H21" s="8">
        <v>12856</v>
      </c>
      <c r="I21" s="8">
        <v>4385</v>
      </c>
      <c r="J21" s="8">
        <v>7269</v>
      </c>
      <c r="K21" s="8">
        <v>5153529</v>
      </c>
      <c r="L21" s="8">
        <v>8767</v>
      </c>
      <c r="M21" s="8">
        <v>2202167</v>
      </c>
      <c r="N21" s="8">
        <v>3079</v>
      </c>
      <c r="O21" s="8">
        <v>5150</v>
      </c>
      <c r="P21" s="8">
        <v>23420</v>
      </c>
      <c r="Q21" s="8">
        <v>26224</v>
      </c>
      <c r="R21" s="8">
        <v>59315</v>
      </c>
      <c r="S21" s="8">
        <v>22993</v>
      </c>
      <c r="T21" s="8"/>
      <c r="U21" s="8">
        <f t="shared" si="5"/>
        <v>7531374</v>
      </c>
      <c r="V21" s="2"/>
      <c r="W21" s="49">
        <f t="shared" si="2"/>
        <v>7508381</v>
      </c>
      <c r="X21" s="46" t="e">
        <f>+#REF!</f>
        <v>#REF!</v>
      </c>
      <c r="Y21" s="61" t="e">
        <f t="shared" si="1"/>
        <v>#REF!</v>
      </c>
      <c r="Z21" s="2"/>
      <c r="AA21" s="2"/>
      <c r="AB21" s="2"/>
      <c r="AC21" s="2"/>
      <c r="AD21" s="2"/>
      <c r="AE21" s="2"/>
      <c r="AF21" s="2"/>
      <c r="AG21" s="2"/>
    </row>
    <row r="22" spans="1:33" ht="22.5" customHeight="1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4525066</v>
      </c>
      <c r="O22" s="8"/>
      <c r="P22" s="8"/>
      <c r="Q22" s="8">
        <v>602035166</v>
      </c>
      <c r="R22" s="8"/>
      <c r="S22" s="8"/>
      <c r="T22" s="8"/>
      <c r="U22" s="8">
        <f t="shared" si="5"/>
        <v>606560232</v>
      </c>
      <c r="V22" s="2"/>
      <c r="W22" s="49">
        <f t="shared" si="2"/>
        <v>606560232</v>
      </c>
      <c r="X22" s="46" t="e">
        <f>+#REF!</f>
        <v>#REF!</v>
      </c>
      <c r="Y22" s="62" t="e">
        <f>SUM(W22:X22)</f>
        <v>#REF!</v>
      </c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5"/>
        <v>0</v>
      </c>
      <c r="V23" s="2"/>
      <c r="W23" s="5">
        <f t="shared" si="2"/>
        <v>0</v>
      </c>
      <c r="X23" s="2"/>
      <c r="Y23" s="61">
        <f t="shared" si="1"/>
        <v>0</v>
      </c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3"/>
      <c r="B24" s="17" t="s">
        <v>74</v>
      </c>
      <c r="D24" s="18" t="s">
        <v>5</v>
      </c>
      <c r="F24" s="8">
        <v>292926</v>
      </c>
      <c r="G24" s="8">
        <v>67168</v>
      </c>
      <c r="H24" s="8">
        <v>46142</v>
      </c>
      <c r="I24" s="8">
        <v>1894650</v>
      </c>
      <c r="J24" s="8">
        <v>26228798</v>
      </c>
      <c r="K24" s="8">
        <v>26729194</v>
      </c>
      <c r="L24" s="8">
        <v>4610371</v>
      </c>
      <c r="M24" s="8">
        <v>3538406</v>
      </c>
      <c r="N24" s="8">
        <v>11981</v>
      </c>
      <c r="O24" s="8">
        <v>7582033</v>
      </c>
      <c r="P24" s="8">
        <v>1320142</v>
      </c>
      <c r="Q24" s="8">
        <v>65261753</v>
      </c>
      <c r="R24" s="8">
        <v>914241</v>
      </c>
      <c r="S24" s="8">
        <v>129656</v>
      </c>
      <c r="T24" s="8">
        <v>718703</v>
      </c>
      <c r="U24" s="8">
        <f t="shared" si="5"/>
        <v>139346164</v>
      </c>
      <c r="V24" s="2"/>
      <c r="W24" s="49">
        <f t="shared" si="2"/>
        <v>138497805</v>
      </c>
      <c r="X24" s="46" t="e">
        <f>+#REF!</f>
        <v>#REF!</v>
      </c>
      <c r="Y24" s="62" t="e">
        <f t="shared" si="1"/>
        <v>#REF!</v>
      </c>
      <c r="Z24" s="2"/>
      <c r="AA24" s="2"/>
      <c r="AB24" s="2"/>
      <c r="AC24" s="2"/>
      <c r="AD24" s="2"/>
      <c r="AE24" s="2"/>
      <c r="AF24" s="2"/>
      <c r="AG24" s="2"/>
    </row>
    <row r="25" spans="1:33" s="72" customFormat="1" ht="24.75" customHeight="1">
      <c r="A25" s="65"/>
      <c r="B25" s="73"/>
      <c r="C25" s="67"/>
      <c r="D25" s="68" t="s">
        <v>6</v>
      </c>
      <c r="E25" s="69"/>
      <c r="F25" s="70">
        <f>SUM(F26,F27,F28,F29,F30,F31,F32,F41,F42,F46,F47,F48,F49)</f>
        <v>7574448</v>
      </c>
      <c r="G25" s="70">
        <f aca="true" t="shared" si="6" ref="G25:U25">SUM(G26,G27,G28,G29,G30,G31,G32,G41,G42,G46,G47,G48,G49)</f>
        <v>3480690</v>
      </c>
      <c r="H25" s="70">
        <f t="shared" si="6"/>
        <v>9891427</v>
      </c>
      <c r="I25" s="70">
        <f t="shared" si="6"/>
        <v>22503066</v>
      </c>
      <c r="J25" s="70">
        <f t="shared" si="6"/>
        <v>172417723</v>
      </c>
      <c r="K25" s="70">
        <f t="shared" si="6"/>
        <v>1228040440</v>
      </c>
      <c r="L25" s="70">
        <f t="shared" si="6"/>
        <v>81163451</v>
      </c>
      <c r="M25" s="70">
        <f t="shared" si="6"/>
        <v>76431911</v>
      </c>
      <c r="N25" s="70">
        <f t="shared" si="6"/>
        <v>5857559</v>
      </c>
      <c r="O25" s="70">
        <f t="shared" si="6"/>
        <v>131580586</v>
      </c>
      <c r="P25" s="70">
        <f t="shared" si="6"/>
        <v>26737283</v>
      </c>
      <c r="Q25" s="70">
        <f t="shared" si="6"/>
        <v>1026092282</v>
      </c>
      <c r="R25" s="70">
        <f>SUM(R26,R27,R28,R29,R30,R31,R32,R41,R42,R46,R47,R48,R49)</f>
        <v>24791248</v>
      </c>
      <c r="S25" s="70">
        <f t="shared" si="6"/>
        <v>2428723</v>
      </c>
      <c r="T25" s="70">
        <f>SUM(T26,T27,T28,T29,T30,T31,T32,T41,T42,T46,T47,T48,T49)</f>
        <v>14903031</v>
      </c>
      <c r="U25" s="70">
        <f t="shared" si="6"/>
        <v>2833893868</v>
      </c>
      <c r="V25" s="71"/>
      <c r="W25" s="76">
        <f>SUM(W26,W27,W28,W29,W30,W31,W32,W41:W42,W46,W47,W48,W49)</f>
        <v>2816562114</v>
      </c>
      <c r="X25" s="76" t="e">
        <f>SUM(X26,X27,X28,X29,X30,X31,X32,X41:X42,X46,X47,X48,X49)</f>
        <v>#REF!</v>
      </c>
      <c r="Y25" s="76" t="e">
        <f>SUM(Y26,Y27,Y28,Y29,Y30,Y31,Y32,Y41:Y42,Y46,Y47,Y48,Y49)</f>
        <v>#REF!</v>
      </c>
      <c r="Z25" s="71"/>
      <c r="AA25" s="71">
        <f>+U25-S25-T25</f>
        <v>2816562114</v>
      </c>
      <c r="AB25" s="71"/>
      <c r="AC25" s="71" t="e">
        <f>+AA25+#REF!</f>
        <v>#REF!</v>
      </c>
      <c r="AD25" s="71"/>
      <c r="AE25" s="71"/>
      <c r="AF25" s="71" t="e">
        <f>+U25+#REF!</f>
        <v>#REF!</v>
      </c>
      <c r="AG25" s="71"/>
    </row>
    <row r="26" spans="1:33" ht="22.5" customHeight="1">
      <c r="A26" s="3"/>
      <c r="B26" s="17" t="s">
        <v>7</v>
      </c>
      <c r="D26" s="18" t="s">
        <v>8</v>
      </c>
      <c r="F26" s="8">
        <v>6458988</v>
      </c>
      <c r="G26" s="8">
        <v>3025504</v>
      </c>
      <c r="H26" s="8">
        <v>8467645</v>
      </c>
      <c r="I26" s="8">
        <v>11430972</v>
      </c>
      <c r="J26" s="8">
        <v>17284177</v>
      </c>
      <c r="K26" s="8">
        <v>114662217</v>
      </c>
      <c r="L26" s="8">
        <v>8588231</v>
      </c>
      <c r="M26" s="8">
        <v>6350423</v>
      </c>
      <c r="N26" s="8">
        <v>5087043</v>
      </c>
      <c r="O26" s="8">
        <v>6841758</v>
      </c>
      <c r="P26" s="8">
        <v>17813066</v>
      </c>
      <c r="Q26" s="8">
        <v>13007150</v>
      </c>
      <c r="R26" s="8">
        <v>15159827</v>
      </c>
      <c r="S26" s="8">
        <v>1726664</v>
      </c>
      <c r="T26" s="8">
        <v>9054384</v>
      </c>
      <c r="U26" s="8">
        <f aca="true" t="shared" si="7" ref="U26:U31">SUM(F26:T26)</f>
        <v>244958049</v>
      </c>
      <c r="V26" s="2"/>
      <c r="W26" s="49">
        <f t="shared" si="2"/>
        <v>234177001</v>
      </c>
      <c r="X26" s="46" t="e">
        <f>+#REF!</f>
        <v>#REF!</v>
      </c>
      <c r="Y26" s="61" t="e">
        <f>SUM(W26:X26)</f>
        <v>#REF!</v>
      </c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3"/>
      <c r="B27" s="17" t="s">
        <v>9</v>
      </c>
      <c r="D27" s="18" t="s">
        <v>10</v>
      </c>
      <c r="F27" s="8">
        <v>265787.00000000006</v>
      </c>
      <c r="G27" s="8">
        <v>180860.99999999997</v>
      </c>
      <c r="H27" s="8">
        <v>372459.99999999994</v>
      </c>
      <c r="I27" s="8">
        <v>661511.9999999998</v>
      </c>
      <c r="J27" s="8">
        <v>1105730.0000000005</v>
      </c>
      <c r="K27" s="8">
        <v>7802711</v>
      </c>
      <c r="L27" s="8">
        <v>669394.9999999999</v>
      </c>
      <c r="M27" s="8">
        <v>367126</v>
      </c>
      <c r="N27" s="8">
        <v>238580</v>
      </c>
      <c r="O27" s="8">
        <v>959976</v>
      </c>
      <c r="P27" s="8">
        <v>4862193</v>
      </c>
      <c r="Q27" s="8">
        <v>1053816</v>
      </c>
      <c r="R27" s="8">
        <v>1196885.9999999998</v>
      </c>
      <c r="S27" s="8">
        <v>245160</v>
      </c>
      <c r="T27" s="8">
        <v>3695428</v>
      </c>
      <c r="U27" s="8">
        <f t="shared" si="7"/>
        <v>23677621</v>
      </c>
      <c r="V27" s="2"/>
      <c r="W27" s="49">
        <f t="shared" si="2"/>
        <v>19737033</v>
      </c>
      <c r="X27" s="46" t="e">
        <f>+#REF!</f>
        <v>#REF!</v>
      </c>
      <c r="Y27" s="61" t="e">
        <f aca="true" t="shared" si="8" ref="Y27:Y49">SUM(W27:X27)</f>
        <v>#REF!</v>
      </c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3"/>
      <c r="B28" s="17" t="s">
        <v>11</v>
      </c>
      <c r="D28" s="18" t="s">
        <v>52</v>
      </c>
      <c r="F28" s="8">
        <v>407640</v>
      </c>
      <c r="G28" s="8">
        <v>50856</v>
      </c>
      <c r="H28" s="8">
        <v>539198</v>
      </c>
      <c r="I28" s="8">
        <v>375658</v>
      </c>
      <c r="J28" s="8">
        <v>575214</v>
      </c>
      <c r="K28" s="8">
        <v>5762731</v>
      </c>
      <c r="L28" s="8">
        <v>122940</v>
      </c>
      <c r="M28" s="8">
        <v>125168</v>
      </c>
      <c r="N28" s="8">
        <v>184250</v>
      </c>
      <c r="O28" s="8">
        <v>195179</v>
      </c>
      <c r="P28" s="8">
        <v>1282694</v>
      </c>
      <c r="Q28" s="8">
        <v>133970</v>
      </c>
      <c r="R28" s="8">
        <v>171772</v>
      </c>
      <c r="S28" s="8">
        <v>71278</v>
      </c>
      <c r="T28" s="8">
        <v>103367</v>
      </c>
      <c r="U28" s="8">
        <f t="shared" si="7"/>
        <v>10101915</v>
      </c>
      <c r="V28" s="2"/>
      <c r="W28" s="49">
        <f t="shared" si="2"/>
        <v>9927270</v>
      </c>
      <c r="Y28" s="61">
        <f t="shared" si="8"/>
        <v>9927270</v>
      </c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3"/>
      <c r="B29" s="17" t="s">
        <v>12</v>
      </c>
      <c r="D29" s="18" t="s">
        <v>14</v>
      </c>
      <c r="F29" s="8">
        <v>82441</v>
      </c>
      <c r="G29" s="8"/>
      <c r="H29" s="8"/>
      <c r="I29" s="8"/>
      <c r="J29" s="8"/>
      <c r="K29" s="8">
        <v>1472747</v>
      </c>
      <c r="L29" s="8"/>
      <c r="M29" s="8"/>
      <c r="N29" s="8"/>
      <c r="O29" s="8"/>
      <c r="P29" s="8"/>
      <c r="Q29" s="8">
        <v>667943</v>
      </c>
      <c r="R29" s="8">
        <v>144558</v>
      </c>
      <c r="S29" s="8"/>
      <c r="T29" s="8"/>
      <c r="U29" s="8">
        <f t="shared" si="7"/>
        <v>2367689</v>
      </c>
      <c r="V29" s="2"/>
      <c r="W29" s="49">
        <f t="shared" si="2"/>
        <v>2367689</v>
      </c>
      <c r="X29" s="2"/>
      <c r="Y29" s="61">
        <f t="shared" si="8"/>
        <v>2367689</v>
      </c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3"/>
      <c r="B30" s="17" t="s">
        <v>13</v>
      </c>
      <c r="D30" s="18" t="s">
        <v>30</v>
      </c>
      <c r="F30" s="8">
        <v>99117</v>
      </c>
      <c r="G30" s="8">
        <v>56508</v>
      </c>
      <c r="H30" s="8">
        <v>180684</v>
      </c>
      <c r="I30" s="8">
        <v>212288</v>
      </c>
      <c r="J30" s="8">
        <v>310647</v>
      </c>
      <c r="K30" s="8">
        <v>1036940</v>
      </c>
      <c r="L30" s="8">
        <v>232173</v>
      </c>
      <c r="M30" s="8">
        <v>106872</v>
      </c>
      <c r="N30" s="8">
        <v>114846</v>
      </c>
      <c r="O30" s="8">
        <v>98542</v>
      </c>
      <c r="P30" s="8">
        <v>332751</v>
      </c>
      <c r="Q30" s="8">
        <v>152258</v>
      </c>
      <c r="R30" s="8">
        <v>282441</v>
      </c>
      <c r="S30" s="8">
        <v>51368</v>
      </c>
      <c r="T30" s="8">
        <v>119053</v>
      </c>
      <c r="U30" s="8">
        <f t="shared" si="7"/>
        <v>3386488</v>
      </c>
      <c r="V30" s="2"/>
      <c r="W30" s="49">
        <f t="shared" si="2"/>
        <v>3216067</v>
      </c>
      <c r="X30" s="2"/>
      <c r="Y30" s="61">
        <f t="shared" si="8"/>
        <v>3216067</v>
      </c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3"/>
      <c r="B31" s="17" t="s">
        <v>75</v>
      </c>
      <c r="D31" s="18" t="s">
        <v>67</v>
      </c>
      <c r="F31" s="8">
        <v>51266</v>
      </c>
      <c r="G31" s="8"/>
      <c r="H31" s="8"/>
      <c r="I31" s="8"/>
      <c r="J31" s="8">
        <v>7449</v>
      </c>
      <c r="K31" s="8">
        <v>524791</v>
      </c>
      <c r="L31" s="8">
        <v>203243</v>
      </c>
      <c r="M31" s="8">
        <v>40856</v>
      </c>
      <c r="N31" s="8"/>
      <c r="O31" s="8"/>
      <c r="P31" s="8"/>
      <c r="Q31" s="8">
        <v>8369</v>
      </c>
      <c r="R31" s="8"/>
      <c r="S31" s="8"/>
      <c r="T31" s="8"/>
      <c r="U31" s="8">
        <f t="shared" si="7"/>
        <v>835974</v>
      </c>
      <c r="V31" s="2"/>
      <c r="W31" s="49">
        <f t="shared" si="2"/>
        <v>835974</v>
      </c>
      <c r="X31" s="46" t="e">
        <f>+#REF!</f>
        <v>#REF!</v>
      </c>
      <c r="Y31" s="61" t="e">
        <f t="shared" si="8"/>
        <v>#REF!</v>
      </c>
      <c r="Z31" s="2"/>
      <c r="AA31" s="2"/>
      <c r="AB31" s="2"/>
      <c r="AC31" s="2"/>
      <c r="AD31" s="2"/>
      <c r="AE31" s="2"/>
      <c r="AF31" s="2"/>
      <c r="AG31" s="2"/>
    </row>
    <row r="32" spans="1:33" ht="22.5" customHeight="1">
      <c r="A32" s="3"/>
      <c r="B32" s="17" t="s">
        <v>76</v>
      </c>
      <c r="D32" s="21" t="s">
        <v>68</v>
      </c>
      <c r="F32" s="8">
        <f aca="true" t="shared" si="9" ref="F32:L32">SUM(F33:F40)</f>
        <v>105508</v>
      </c>
      <c r="G32" s="8">
        <f t="shared" si="9"/>
        <v>62909</v>
      </c>
      <c r="H32" s="8">
        <f t="shared" si="9"/>
        <v>240787</v>
      </c>
      <c r="I32" s="8">
        <f t="shared" si="9"/>
        <v>395850</v>
      </c>
      <c r="J32" s="8">
        <f t="shared" si="9"/>
        <v>1193375</v>
      </c>
      <c r="K32" s="8">
        <f t="shared" si="9"/>
        <v>8468149</v>
      </c>
      <c r="L32" s="8">
        <f t="shared" si="9"/>
        <v>958297</v>
      </c>
      <c r="M32" s="8">
        <f>SUM(M33:M40)</f>
        <v>162012</v>
      </c>
      <c r="N32" s="8">
        <f aca="true" t="shared" si="10" ref="N32:T32">SUM(N33:N40)</f>
        <v>73824</v>
      </c>
      <c r="O32" s="8">
        <f t="shared" si="10"/>
        <v>979017</v>
      </c>
      <c r="P32" s="8">
        <f t="shared" si="10"/>
        <v>1412903</v>
      </c>
      <c r="Q32" s="8">
        <f t="shared" si="10"/>
        <v>183447</v>
      </c>
      <c r="R32" s="8">
        <f t="shared" si="10"/>
        <v>1238481</v>
      </c>
      <c r="S32" s="8">
        <f t="shared" si="10"/>
        <v>243953</v>
      </c>
      <c r="T32" s="8">
        <f t="shared" si="10"/>
        <v>468181</v>
      </c>
      <c r="U32" s="8">
        <f>SUM(U33:U40)</f>
        <v>16186693</v>
      </c>
      <c r="V32" s="2"/>
      <c r="W32" s="45">
        <f t="shared" si="2"/>
        <v>15474559</v>
      </c>
      <c r="X32" s="46" t="e">
        <f>+#REF!</f>
        <v>#REF!</v>
      </c>
      <c r="Y32" s="61" t="e">
        <f t="shared" si="8"/>
        <v>#REF!</v>
      </c>
      <c r="Z32" s="2"/>
      <c r="AA32" s="2"/>
      <c r="AB32" s="2"/>
      <c r="AC32" s="2"/>
      <c r="AD32" s="2"/>
      <c r="AE32" s="2"/>
      <c r="AF32" s="2"/>
      <c r="AG32" s="2"/>
    </row>
    <row r="33" spans="1:33" ht="22.5" customHeight="1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>
        <v>179487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aca="true" t="shared" si="11" ref="U33:U41">SUM(F33:T33)</f>
        <v>179487</v>
      </c>
      <c r="V33" s="2"/>
      <c r="W33" s="49">
        <f t="shared" si="2"/>
        <v>179487</v>
      </c>
      <c r="X33" s="2"/>
      <c r="Y33" s="61">
        <f t="shared" si="8"/>
        <v>179487</v>
      </c>
      <c r="Z33" s="2"/>
      <c r="AA33" s="2"/>
      <c r="AB33" s="2"/>
      <c r="AC33" s="2"/>
      <c r="AD33" s="2"/>
      <c r="AE33" s="2"/>
      <c r="AF33" s="2"/>
      <c r="AG33" s="2"/>
    </row>
    <row r="34" spans="1:33" ht="22.5" customHeight="1">
      <c r="A34" s="3"/>
      <c r="B34" s="19" t="s">
        <v>39</v>
      </c>
      <c r="D34" s="18" t="s">
        <v>98</v>
      </c>
      <c r="F34" s="8"/>
      <c r="G34" s="8"/>
      <c r="H34" s="8">
        <v>8503</v>
      </c>
      <c r="I34" s="8"/>
      <c r="J34" s="8"/>
      <c r="K34" s="8">
        <v>135000</v>
      </c>
      <c r="L34" s="8"/>
      <c r="M34" s="8"/>
      <c r="N34" s="8"/>
      <c r="O34" s="8">
        <v>114840</v>
      </c>
      <c r="P34" s="8"/>
      <c r="Q34" s="8"/>
      <c r="R34" s="8">
        <v>20000</v>
      </c>
      <c r="S34" s="8"/>
      <c r="T34" s="8"/>
      <c r="U34" s="8">
        <f t="shared" si="11"/>
        <v>278343</v>
      </c>
      <c r="V34" s="2"/>
      <c r="W34" s="49">
        <f t="shared" si="2"/>
        <v>278343</v>
      </c>
      <c r="X34" s="2"/>
      <c r="Y34" s="61">
        <f t="shared" si="8"/>
        <v>278343</v>
      </c>
      <c r="Z34" s="2"/>
      <c r="AA34" s="2"/>
      <c r="AB34" s="2"/>
      <c r="AC34" s="2"/>
      <c r="AD34" s="2"/>
      <c r="AE34" s="2"/>
      <c r="AF34" s="2"/>
      <c r="AG34" s="2"/>
    </row>
    <row r="35" spans="1:33" ht="22.5" customHeight="1">
      <c r="A35" s="3"/>
      <c r="B35" s="19" t="s">
        <v>31</v>
      </c>
      <c r="D35" s="18" t="s">
        <v>33</v>
      </c>
      <c r="F35" s="8">
        <v>20571</v>
      </c>
      <c r="G35" s="8"/>
      <c r="H35" s="8"/>
      <c r="I35" s="8">
        <v>246642</v>
      </c>
      <c r="J35" s="8">
        <v>672765</v>
      </c>
      <c r="K35" s="8">
        <v>4032370</v>
      </c>
      <c r="L35" s="8">
        <v>177970</v>
      </c>
      <c r="M35" s="8">
        <v>89612</v>
      </c>
      <c r="N35" s="8"/>
      <c r="O35" s="8">
        <v>196386</v>
      </c>
      <c r="P35" s="8">
        <v>49068</v>
      </c>
      <c r="Q35" s="8">
        <v>61348</v>
      </c>
      <c r="R35" s="8">
        <v>382777</v>
      </c>
      <c r="S35" s="8">
        <v>140000</v>
      </c>
      <c r="T35" s="8">
        <v>153990</v>
      </c>
      <c r="U35" s="8">
        <f t="shared" si="11"/>
        <v>6223499</v>
      </c>
      <c r="V35" s="2"/>
      <c r="W35" s="49">
        <f t="shared" si="2"/>
        <v>5929509</v>
      </c>
      <c r="X35" s="2"/>
      <c r="Y35" s="61">
        <f t="shared" si="8"/>
        <v>5929509</v>
      </c>
      <c r="Z35" s="2"/>
      <c r="AA35" s="2"/>
      <c r="AB35" s="2"/>
      <c r="AC35" s="2"/>
      <c r="AD35" s="2"/>
      <c r="AE35" s="2"/>
      <c r="AF35" s="2"/>
      <c r="AG35" s="2"/>
    </row>
    <row r="36" spans="1:33" ht="22.5" customHeight="1">
      <c r="A36" s="3"/>
      <c r="B36" s="19" t="s">
        <v>32</v>
      </c>
      <c r="D36" s="18" t="s">
        <v>34</v>
      </c>
      <c r="F36" s="8"/>
      <c r="G36" s="8">
        <v>2200</v>
      </c>
      <c r="H36" s="8">
        <v>21995</v>
      </c>
      <c r="I36" s="8">
        <v>27250</v>
      </c>
      <c r="J36" s="8">
        <v>31577</v>
      </c>
      <c r="K36" s="8">
        <v>112000</v>
      </c>
      <c r="L36" s="8">
        <v>30300</v>
      </c>
      <c r="M36" s="8">
        <v>12376</v>
      </c>
      <c r="N36" s="8">
        <v>4248</v>
      </c>
      <c r="O36" s="8">
        <v>30907</v>
      </c>
      <c r="P36" s="8">
        <v>87942</v>
      </c>
      <c r="Q36" s="8">
        <v>17070</v>
      </c>
      <c r="R36" s="8"/>
      <c r="S36" s="8">
        <v>0</v>
      </c>
      <c r="T36" s="8">
        <v>98011</v>
      </c>
      <c r="U36" s="8">
        <f t="shared" si="11"/>
        <v>475876</v>
      </c>
      <c r="V36" s="2"/>
      <c r="W36" s="49">
        <f t="shared" si="2"/>
        <v>377865</v>
      </c>
      <c r="X36" s="2"/>
      <c r="Y36" s="61">
        <f t="shared" si="8"/>
        <v>377865</v>
      </c>
      <c r="Z36" s="2"/>
      <c r="AA36" s="2"/>
      <c r="AB36" s="2"/>
      <c r="AC36" s="2"/>
      <c r="AD36" s="2"/>
      <c r="AE36" s="2"/>
      <c r="AF36" s="2"/>
      <c r="AG36" s="2"/>
    </row>
    <row r="37" spans="1:33" ht="22.5" customHeight="1">
      <c r="A37" s="3"/>
      <c r="B37" s="19" t="s">
        <v>37</v>
      </c>
      <c r="D37" s="18" t="s">
        <v>47</v>
      </c>
      <c r="F37" s="8">
        <v>1999</v>
      </c>
      <c r="G37" s="8">
        <v>27300</v>
      </c>
      <c r="H37" s="8">
        <v>13013</v>
      </c>
      <c r="I37" s="8">
        <v>10415</v>
      </c>
      <c r="J37" s="8">
        <v>99695</v>
      </c>
      <c r="K37" s="8">
        <v>3757270</v>
      </c>
      <c r="L37" s="8">
        <v>379786</v>
      </c>
      <c r="M37" s="8">
        <v>7585</v>
      </c>
      <c r="N37" s="8">
        <v>2216</v>
      </c>
      <c r="O37" s="8">
        <v>280205</v>
      </c>
      <c r="P37" s="8">
        <v>272462</v>
      </c>
      <c r="Q37" s="8">
        <v>7500</v>
      </c>
      <c r="R37" s="8">
        <v>558025</v>
      </c>
      <c r="S37" s="8">
        <v>29489</v>
      </c>
      <c r="T37" s="8">
        <v>60000</v>
      </c>
      <c r="U37" s="8">
        <f t="shared" si="11"/>
        <v>5506960</v>
      </c>
      <c r="V37" s="2"/>
      <c r="W37" s="49">
        <f t="shared" si="2"/>
        <v>5417471</v>
      </c>
      <c r="X37" s="2"/>
      <c r="Y37" s="61">
        <f t="shared" si="8"/>
        <v>5417471</v>
      </c>
      <c r="Z37" s="2"/>
      <c r="AA37" s="2"/>
      <c r="AB37" s="2"/>
      <c r="AC37" s="2"/>
      <c r="AD37" s="2"/>
      <c r="AE37" s="2"/>
      <c r="AF37" s="2"/>
      <c r="AG37" s="2"/>
    </row>
    <row r="38" spans="1:33" ht="22.5" customHeight="1">
      <c r="A38" s="3"/>
      <c r="B38" s="19" t="s">
        <v>21</v>
      </c>
      <c r="D38" s="18" t="s">
        <v>36</v>
      </c>
      <c r="F38" s="8">
        <v>30863</v>
      </c>
      <c r="G38" s="8">
        <v>33229</v>
      </c>
      <c r="H38" s="8">
        <v>82005</v>
      </c>
      <c r="I38" s="8">
        <v>65075</v>
      </c>
      <c r="J38" s="8">
        <v>129450</v>
      </c>
      <c r="K38" s="8">
        <v>322215</v>
      </c>
      <c r="L38" s="8">
        <v>109020</v>
      </c>
      <c r="M38" s="8">
        <v>30166</v>
      </c>
      <c r="N38" s="8">
        <v>40164</v>
      </c>
      <c r="O38" s="8">
        <v>239853</v>
      </c>
      <c r="P38" s="8">
        <v>338934</v>
      </c>
      <c r="Q38" s="8">
        <v>79682</v>
      </c>
      <c r="R38" s="8">
        <v>60792</v>
      </c>
      <c r="S38" s="8">
        <v>41109</v>
      </c>
      <c r="T38" s="8">
        <v>137197</v>
      </c>
      <c r="U38" s="8">
        <f t="shared" si="11"/>
        <v>1739754</v>
      </c>
      <c r="V38" s="2"/>
      <c r="W38" s="49">
        <f t="shared" si="2"/>
        <v>1561448</v>
      </c>
      <c r="X38" s="2"/>
      <c r="Y38" s="61">
        <f t="shared" si="8"/>
        <v>1561448</v>
      </c>
      <c r="Z38" s="2"/>
      <c r="AA38" s="2"/>
      <c r="AB38" s="2"/>
      <c r="AC38" s="2"/>
      <c r="AD38" s="2"/>
      <c r="AE38" s="2"/>
      <c r="AF38" s="2"/>
      <c r="AG38" s="2"/>
    </row>
    <row r="39" spans="1:33" ht="22.5" customHeight="1">
      <c r="A39" s="3"/>
      <c r="B39" s="19" t="s">
        <v>23</v>
      </c>
      <c r="D39" s="18" t="s">
        <v>35</v>
      </c>
      <c r="F39" s="8">
        <v>52075</v>
      </c>
      <c r="G39" s="8">
        <v>180</v>
      </c>
      <c r="H39" s="8">
        <v>115271</v>
      </c>
      <c r="I39" s="8">
        <v>46468</v>
      </c>
      <c r="J39" s="8">
        <v>80401</v>
      </c>
      <c r="K39" s="8">
        <v>109294</v>
      </c>
      <c r="L39" s="8">
        <v>261221</v>
      </c>
      <c r="M39" s="8">
        <v>22273</v>
      </c>
      <c r="N39" s="8">
        <v>27196</v>
      </c>
      <c r="O39" s="8">
        <v>116826</v>
      </c>
      <c r="P39" s="8">
        <v>664497</v>
      </c>
      <c r="Q39" s="8">
        <v>17847</v>
      </c>
      <c r="R39" s="8">
        <v>216887</v>
      </c>
      <c r="S39" s="8">
        <v>33355</v>
      </c>
      <c r="T39" s="8">
        <v>18983</v>
      </c>
      <c r="U39" s="8">
        <f t="shared" si="11"/>
        <v>1782774</v>
      </c>
      <c r="V39" s="2"/>
      <c r="W39" s="49">
        <f t="shared" si="2"/>
        <v>1730436</v>
      </c>
      <c r="X39" s="2"/>
      <c r="Y39" s="61">
        <f t="shared" si="8"/>
        <v>1730436</v>
      </c>
      <c r="Z39" s="2"/>
      <c r="AA39" s="2"/>
      <c r="AB39" s="2"/>
      <c r="AC39" s="2"/>
      <c r="AD39" s="2"/>
      <c r="AE39" s="2"/>
      <c r="AF39" s="2"/>
      <c r="AG39" s="2"/>
    </row>
    <row r="40" spans="1:33" ht="22.5" customHeight="1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11"/>
        <v>0</v>
      </c>
      <c r="V40" s="2"/>
      <c r="W40" s="5"/>
      <c r="X40" s="2"/>
      <c r="Y40" s="61">
        <f t="shared" si="8"/>
        <v>0</v>
      </c>
      <c r="Z40" s="2"/>
      <c r="AA40" s="2"/>
      <c r="AB40" s="2"/>
      <c r="AC40" s="2"/>
      <c r="AD40" s="2"/>
      <c r="AE40" s="2"/>
      <c r="AF40" s="2"/>
      <c r="AG40" s="2"/>
    </row>
    <row r="41" spans="1:33" ht="22.5" customHeight="1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11"/>
        <v>0</v>
      </c>
      <c r="V41" s="2"/>
      <c r="W41" s="49">
        <f t="shared" si="2"/>
        <v>0</v>
      </c>
      <c r="X41" s="2"/>
      <c r="Y41" s="61">
        <f t="shared" si="8"/>
        <v>0</v>
      </c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3"/>
      <c r="B42" s="22" t="s">
        <v>77</v>
      </c>
      <c r="C42" s="23"/>
      <c r="D42" s="24" t="s">
        <v>15</v>
      </c>
      <c r="F42" s="10">
        <f aca="true" t="shared" si="12" ref="F42:P42">SUM(F43,F44,F45)</f>
        <v>41726</v>
      </c>
      <c r="G42" s="10">
        <f t="shared" si="12"/>
        <v>0</v>
      </c>
      <c r="H42" s="10">
        <f t="shared" si="12"/>
        <v>0</v>
      </c>
      <c r="I42" s="10">
        <f t="shared" si="12"/>
        <v>7392258</v>
      </c>
      <c r="J42" s="10">
        <f t="shared" si="12"/>
        <v>129672445</v>
      </c>
      <c r="K42" s="10">
        <f t="shared" si="12"/>
        <v>967670999</v>
      </c>
      <c r="L42" s="10">
        <f t="shared" si="12"/>
        <v>64614673</v>
      </c>
      <c r="M42" s="10">
        <f t="shared" si="12"/>
        <v>66143610</v>
      </c>
      <c r="N42" s="10">
        <f t="shared" si="12"/>
        <v>120900</v>
      </c>
      <c r="O42" s="10">
        <f t="shared" si="12"/>
        <v>110932143</v>
      </c>
      <c r="P42" s="10">
        <f t="shared" si="12"/>
        <v>0</v>
      </c>
      <c r="Q42" s="10">
        <f>SUM(Q43,Q44,Q45)</f>
        <v>496147235</v>
      </c>
      <c r="R42" s="10">
        <f>SUM(R43,R44,R45)</f>
        <v>5915175</v>
      </c>
      <c r="S42" s="10">
        <f>SUM(S43,S44,S45)</f>
        <v>25612</v>
      </c>
      <c r="T42" s="10">
        <f>SUM(T43,T44,T45)</f>
        <v>540150</v>
      </c>
      <c r="U42" s="41">
        <f>SUM(U43,U44,U45)</f>
        <v>1849216926</v>
      </c>
      <c r="V42" s="2"/>
      <c r="W42" s="5">
        <f t="shared" si="2"/>
        <v>1848651164</v>
      </c>
      <c r="X42" s="63" t="e">
        <f>+#REF!</f>
        <v>#REF!</v>
      </c>
      <c r="Y42" s="61" t="e">
        <f t="shared" si="8"/>
        <v>#REF!</v>
      </c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3"/>
      <c r="B43" s="19" t="s">
        <v>20</v>
      </c>
      <c r="D43" s="18" t="s">
        <v>42</v>
      </c>
      <c r="F43" s="8">
        <v>41726</v>
      </c>
      <c r="G43" s="8"/>
      <c r="H43" s="8"/>
      <c r="I43" s="8">
        <v>114778</v>
      </c>
      <c r="J43" s="8">
        <v>1285670</v>
      </c>
      <c r="K43" s="8">
        <v>3549660</v>
      </c>
      <c r="L43" s="8">
        <v>188786</v>
      </c>
      <c r="M43" s="8">
        <v>323975</v>
      </c>
      <c r="N43" s="8">
        <v>120900</v>
      </c>
      <c r="O43" s="8">
        <v>20</v>
      </c>
      <c r="P43" s="8"/>
      <c r="Q43" s="8"/>
      <c r="R43" s="8">
        <v>78213</v>
      </c>
      <c r="S43" s="8"/>
      <c r="T43" s="8"/>
      <c r="U43" s="8">
        <f aca="true" t="shared" si="13" ref="U43:U49">SUM(F43:T43)</f>
        <v>5703728</v>
      </c>
      <c r="V43" s="2"/>
      <c r="W43" s="49">
        <f t="shared" si="2"/>
        <v>5703728</v>
      </c>
      <c r="X43" s="2"/>
      <c r="Y43" s="61">
        <f t="shared" si="8"/>
        <v>5703728</v>
      </c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3"/>
      <c r="B44" s="19" t="s">
        <v>39</v>
      </c>
      <c r="D44" s="18" t="s">
        <v>43</v>
      </c>
      <c r="F44" s="8"/>
      <c r="G44" s="8"/>
      <c r="H44" s="8"/>
      <c r="I44" s="8">
        <v>7277480</v>
      </c>
      <c r="J44" s="8">
        <v>128386775</v>
      </c>
      <c r="K44" s="8">
        <v>964121339</v>
      </c>
      <c r="L44" s="8">
        <v>64425887</v>
      </c>
      <c r="M44" s="8">
        <v>65819635</v>
      </c>
      <c r="N44" s="8"/>
      <c r="O44" s="8">
        <v>110932123</v>
      </c>
      <c r="P44" s="8"/>
      <c r="Q44" s="8">
        <v>496147235</v>
      </c>
      <c r="R44" s="8">
        <v>5836962</v>
      </c>
      <c r="S44" s="8">
        <v>25612</v>
      </c>
      <c r="T44" s="8">
        <v>540150</v>
      </c>
      <c r="U44" s="8">
        <f t="shared" si="13"/>
        <v>1843513198</v>
      </c>
      <c r="V44" s="2"/>
      <c r="W44" s="49">
        <f t="shared" si="2"/>
        <v>1842947436</v>
      </c>
      <c r="X44" s="2"/>
      <c r="Y44" s="61">
        <f t="shared" si="8"/>
        <v>1842947436</v>
      </c>
      <c r="Z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3"/>
        <v>0</v>
      </c>
      <c r="V45" s="2"/>
      <c r="W45" s="5">
        <f t="shared" si="2"/>
        <v>0</v>
      </c>
      <c r="X45" s="2"/>
      <c r="Y45" s="61">
        <f t="shared" si="8"/>
        <v>0</v>
      </c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>
        <v>11414000</v>
      </c>
      <c r="L46" s="8"/>
      <c r="M46" s="8"/>
      <c r="N46" s="8"/>
      <c r="O46" s="8"/>
      <c r="P46" s="8"/>
      <c r="Q46" s="8"/>
      <c r="R46" s="8"/>
      <c r="S46" s="8"/>
      <c r="T46" s="8"/>
      <c r="U46" s="8">
        <f t="shared" si="13"/>
        <v>11414000</v>
      </c>
      <c r="V46" s="2"/>
      <c r="W46" s="5">
        <f t="shared" si="2"/>
        <v>11414000</v>
      </c>
      <c r="X46" s="2"/>
      <c r="Y46" s="61">
        <f t="shared" si="8"/>
        <v>11414000</v>
      </c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494735555</v>
      </c>
      <c r="R47" s="8"/>
      <c r="S47" s="8"/>
      <c r="T47" s="8"/>
      <c r="U47" s="8">
        <f t="shared" si="13"/>
        <v>494735555</v>
      </c>
      <c r="V47" s="2"/>
      <c r="W47" s="49">
        <f t="shared" si="2"/>
        <v>494735555</v>
      </c>
      <c r="X47" s="2"/>
      <c r="Y47" s="61">
        <f t="shared" si="8"/>
        <v>494735555</v>
      </c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3"/>
      <c r="B48" s="17" t="s">
        <v>78</v>
      </c>
      <c r="D48" s="18" t="s">
        <v>41</v>
      </c>
      <c r="F48" s="8">
        <v>61970</v>
      </c>
      <c r="G48" s="8">
        <v>104050</v>
      </c>
      <c r="H48" s="8">
        <v>90650</v>
      </c>
      <c r="I48" s="8">
        <v>2034518</v>
      </c>
      <c r="J48" s="8">
        <v>22268676</v>
      </c>
      <c r="K48" s="8">
        <v>109225145</v>
      </c>
      <c r="L48" s="8">
        <v>5774489</v>
      </c>
      <c r="M48" s="8">
        <v>3135834</v>
      </c>
      <c r="N48" s="8">
        <v>38106</v>
      </c>
      <c r="O48" s="8">
        <v>11573961</v>
      </c>
      <c r="P48" s="8">
        <v>1033666</v>
      </c>
      <c r="Q48" s="8">
        <v>20002529</v>
      </c>
      <c r="R48" s="8">
        <v>682098</v>
      </c>
      <c r="S48" s="8">
        <v>64678</v>
      </c>
      <c r="T48" s="8">
        <v>922458</v>
      </c>
      <c r="U48" s="8">
        <f t="shared" si="13"/>
        <v>177012828</v>
      </c>
      <c r="V48" s="2"/>
      <c r="W48" s="49">
        <f t="shared" si="2"/>
        <v>176025692</v>
      </c>
      <c r="X48" s="46" t="e">
        <f>+#REF!</f>
        <v>#REF!</v>
      </c>
      <c r="Y48" s="61" t="e">
        <f t="shared" si="8"/>
        <v>#REF!</v>
      </c>
      <c r="Z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3"/>
      <c r="B49" s="22" t="s">
        <v>79</v>
      </c>
      <c r="C49" s="23"/>
      <c r="D49" s="24" t="s">
        <v>19</v>
      </c>
      <c r="F49" s="10">
        <v>5</v>
      </c>
      <c r="G49" s="10">
        <v>2</v>
      </c>
      <c r="H49" s="10">
        <v>3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10">
        <v>10</v>
      </c>
      <c r="S49" s="10">
        <v>10</v>
      </c>
      <c r="T49" s="10">
        <v>10</v>
      </c>
      <c r="U49" s="10">
        <f t="shared" si="13"/>
        <v>130</v>
      </c>
      <c r="V49" s="2"/>
      <c r="W49" s="49">
        <f t="shared" si="2"/>
        <v>110</v>
      </c>
      <c r="X49" s="2"/>
      <c r="Y49" s="61">
        <f t="shared" si="8"/>
        <v>110</v>
      </c>
      <c r="Z49" s="2"/>
      <c r="AA49" s="2"/>
      <c r="AB49" s="2"/>
      <c r="AC49" s="2"/>
      <c r="AD49" s="2"/>
      <c r="AE49" s="2"/>
      <c r="AF49" s="2"/>
      <c r="AG49" s="2"/>
    </row>
    <row r="50" spans="6:33" ht="25.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61"/>
      <c r="Z50" s="2"/>
      <c r="AA50" s="2"/>
      <c r="AB50" s="2"/>
      <c r="AC50" s="2"/>
      <c r="AD50" s="2"/>
      <c r="AE50" s="2"/>
      <c r="AF50" s="2"/>
      <c r="AG50" s="2"/>
    </row>
    <row r="51" spans="6:33" ht="18" customHeight="1" hidden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+S9-S25</f>
        <v>0</v>
      </c>
      <c r="T51" s="4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2"/>
      <c r="Y51" s="61"/>
      <c r="Z51" s="2"/>
      <c r="AA51" s="2"/>
      <c r="AB51" s="2"/>
      <c r="AC51" s="2"/>
      <c r="AD51" s="2"/>
      <c r="AE51" s="2"/>
      <c r="AF51" s="2"/>
      <c r="AG51" s="2"/>
    </row>
    <row r="52" spans="6:33" ht="18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61"/>
      <c r="Z52" s="2"/>
      <c r="AA52" s="2"/>
      <c r="AB52" s="2"/>
      <c r="AC52" s="2"/>
      <c r="AD52" s="2"/>
      <c r="AE52" s="2"/>
      <c r="AF52" s="2"/>
      <c r="AG52" s="2"/>
    </row>
    <row r="53" spans="6:33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1"/>
      <c r="Z53" s="2"/>
      <c r="AA53" s="2"/>
      <c r="AB53" s="2"/>
      <c r="AC53" s="2"/>
      <c r="AD53" s="2"/>
      <c r="AE53" s="2"/>
      <c r="AF53" s="2"/>
      <c r="AG53" s="2"/>
    </row>
    <row r="54" spans="6:33" ht="18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1"/>
      <c r="Z54" s="2"/>
      <c r="AA54" s="2"/>
      <c r="AB54" s="2"/>
      <c r="AC54" s="2"/>
      <c r="AD54" s="2"/>
      <c r="AE54" s="2"/>
      <c r="AF54" s="2"/>
      <c r="AG54" s="2"/>
    </row>
    <row r="55" spans="6:33" ht="18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61"/>
      <c r="Z55" s="2"/>
      <c r="AA55" s="2"/>
      <c r="AB55" s="2"/>
      <c r="AC55" s="2"/>
      <c r="AD55" s="2"/>
      <c r="AE55" s="2"/>
      <c r="AF55" s="2"/>
      <c r="AG55" s="2"/>
    </row>
    <row r="56" spans="6:33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1"/>
      <c r="Z56" s="2"/>
      <c r="AA56" s="2"/>
      <c r="AB56" s="2"/>
      <c r="AC56" s="2"/>
      <c r="AD56" s="2"/>
      <c r="AE56" s="2"/>
      <c r="AF56" s="2"/>
      <c r="AG56" s="2"/>
    </row>
    <row r="57" spans="6:33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1"/>
      <c r="Z57" s="2"/>
      <c r="AA57" s="2"/>
      <c r="AB57" s="2"/>
      <c r="AC57" s="2"/>
      <c r="AD57" s="2"/>
      <c r="AE57" s="2"/>
      <c r="AF57" s="2"/>
      <c r="AG57" s="2"/>
    </row>
    <row r="58" spans="6:33" ht="18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1"/>
      <c r="Z58" s="2"/>
      <c r="AA58" s="2"/>
      <c r="AB58" s="2"/>
      <c r="AC58" s="2"/>
      <c r="AD58" s="2"/>
      <c r="AE58" s="2"/>
      <c r="AF58" s="2"/>
      <c r="AG58" s="2"/>
    </row>
    <row r="59" spans="6:33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1"/>
      <c r="Z59" s="2"/>
      <c r="AA59" s="2"/>
      <c r="AB59" s="2"/>
      <c r="AC59" s="2"/>
      <c r="AD59" s="2"/>
      <c r="AE59" s="2"/>
      <c r="AF59" s="2"/>
      <c r="AG59" s="2"/>
    </row>
    <row r="60" spans="6:33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61"/>
      <c r="Z60" s="2"/>
      <c r="AA60" s="2"/>
      <c r="AB60" s="2"/>
      <c r="AC60" s="2"/>
      <c r="AD60" s="2"/>
      <c r="AE60" s="2"/>
      <c r="AF60" s="2"/>
      <c r="AG60" s="2"/>
    </row>
    <row r="61" spans="6:33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1"/>
      <c r="Z61" s="2"/>
      <c r="AA61" s="2"/>
      <c r="AB61" s="2"/>
      <c r="AC61" s="2"/>
      <c r="AD61" s="2"/>
      <c r="AE61" s="2"/>
      <c r="AF61" s="2"/>
      <c r="AG61" s="2"/>
    </row>
    <row r="62" spans="6:33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1"/>
      <c r="Z62" s="2"/>
      <c r="AA62" s="2"/>
      <c r="AB62" s="2"/>
      <c r="AC62" s="2"/>
      <c r="AD62" s="2"/>
      <c r="AE62" s="2"/>
      <c r="AF62" s="2"/>
      <c r="AG62" s="2"/>
    </row>
    <row r="63" spans="22:33" ht="18" customHeight="1">
      <c r="V63" s="2"/>
      <c r="W63" s="2"/>
      <c r="X63" s="2"/>
      <c r="Y63" s="61"/>
      <c r="Z63" s="2"/>
      <c r="AA63" s="2"/>
      <c r="AB63" s="2"/>
      <c r="AC63" s="2"/>
      <c r="AD63" s="2"/>
      <c r="AE63" s="2"/>
      <c r="AF63" s="2"/>
      <c r="AG63" s="2"/>
    </row>
    <row r="64" spans="22:33" ht="18" customHeight="1">
      <c r="V64" s="2"/>
      <c r="W64" s="2"/>
      <c r="X64" s="2"/>
      <c r="Y64" s="61"/>
      <c r="Z64" s="2"/>
      <c r="AA64" s="2"/>
      <c r="AB64" s="2"/>
      <c r="AC64" s="2"/>
      <c r="AD64" s="2"/>
      <c r="AE64" s="2"/>
      <c r="AF64" s="2"/>
      <c r="AG64" s="2"/>
    </row>
    <row r="65" spans="22:33" ht="18" customHeight="1">
      <c r="V65" s="2"/>
      <c r="W65" s="2"/>
      <c r="X65" s="2"/>
      <c r="Y65" s="61"/>
      <c r="Z65" s="2"/>
      <c r="AA65" s="2"/>
      <c r="AB65" s="2"/>
      <c r="AC65" s="2"/>
      <c r="AD65" s="2"/>
      <c r="AE65" s="2"/>
      <c r="AF65" s="2"/>
      <c r="AG65" s="2"/>
    </row>
    <row r="66" spans="22:33" ht="18" customHeight="1">
      <c r="V66" s="2"/>
      <c r="W66" s="2"/>
      <c r="X66" s="2"/>
      <c r="Y66" s="61"/>
      <c r="Z66" s="2"/>
      <c r="AA66" s="2"/>
      <c r="AB66" s="2"/>
      <c r="AC66" s="2"/>
      <c r="AD66" s="2"/>
      <c r="AE66" s="2"/>
      <c r="AF66" s="2"/>
      <c r="AG66" s="2"/>
    </row>
    <row r="67" spans="22:33" ht="18" customHeight="1">
      <c r="V67" s="2"/>
      <c r="W67" s="2"/>
      <c r="X67" s="2"/>
      <c r="Y67" s="61"/>
      <c r="Z67" s="2"/>
      <c r="AA67" s="2"/>
      <c r="AB67" s="2"/>
      <c r="AC67" s="2"/>
      <c r="AD67" s="2"/>
      <c r="AE67" s="2"/>
      <c r="AF67" s="2"/>
      <c r="AG67" s="2"/>
    </row>
    <row r="68" spans="22:33" ht="18" customHeight="1">
      <c r="V68" s="2"/>
      <c r="W68" s="2"/>
      <c r="X68" s="2"/>
      <c r="Y68" s="61"/>
      <c r="Z68" s="2"/>
      <c r="AA68" s="2"/>
      <c r="AB68" s="2"/>
      <c r="AC68" s="2"/>
      <c r="AD68" s="2"/>
      <c r="AE68" s="2"/>
      <c r="AF68" s="2"/>
      <c r="AG68" s="2"/>
    </row>
    <row r="69" spans="22:33" ht="18" customHeight="1">
      <c r="V69" s="2"/>
      <c r="W69" s="2"/>
      <c r="X69" s="2"/>
      <c r="Y69" s="61"/>
      <c r="Z69" s="2"/>
      <c r="AA69" s="2"/>
      <c r="AB69" s="2"/>
      <c r="AC69" s="2"/>
      <c r="AD69" s="2"/>
      <c r="AE69" s="2"/>
      <c r="AF69" s="2"/>
      <c r="AG69" s="2"/>
    </row>
    <row r="70" spans="22:33" ht="18" customHeight="1">
      <c r="V70" s="2"/>
      <c r="W70" s="2"/>
      <c r="X70" s="2"/>
      <c r="Y70" s="61"/>
      <c r="Z70" s="2"/>
      <c r="AA70" s="2"/>
      <c r="AB70" s="2"/>
      <c r="AC70" s="2"/>
      <c r="AD70" s="2"/>
      <c r="AE70" s="2"/>
      <c r="AF70" s="2"/>
      <c r="AG70" s="2"/>
    </row>
    <row r="71" spans="22:33" ht="18" customHeight="1">
      <c r="V71" s="2"/>
      <c r="W71" s="2"/>
      <c r="X71" s="2"/>
      <c r="Y71" s="61"/>
      <c r="Z71" s="2"/>
      <c r="AA71" s="2"/>
      <c r="AB71" s="2"/>
      <c r="AC71" s="2"/>
      <c r="AD71" s="2"/>
      <c r="AE71" s="2"/>
      <c r="AF71" s="2"/>
      <c r="AG71" s="2"/>
    </row>
    <row r="72" spans="22:33" ht="18" customHeight="1">
      <c r="V72" s="2"/>
      <c r="W72" s="2"/>
      <c r="X72" s="2"/>
      <c r="Y72" s="61"/>
      <c r="Z72" s="2"/>
      <c r="AA72" s="2"/>
      <c r="AB72" s="2"/>
      <c r="AC72" s="2"/>
      <c r="AD72" s="2"/>
      <c r="AE72" s="2"/>
      <c r="AF72" s="2"/>
      <c r="AG72" s="2"/>
    </row>
    <row r="73" spans="22:33" ht="18" customHeight="1">
      <c r="V73" s="2"/>
      <c r="W73" s="2"/>
      <c r="X73" s="2"/>
      <c r="Y73" s="61"/>
      <c r="Z73" s="2"/>
      <c r="AA73" s="2"/>
      <c r="AB73" s="2"/>
      <c r="AC73" s="2"/>
      <c r="AD73" s="2"/>
      <c r="AE73" s="2"/>
      <c r="AF73" s="2"/>
      <c r="AG73" s="2"/>
    </row>
    <row r="74" spans="22:33" ht="18" customHeight="1">
      <c r="V74" s="2"/>
      <c r="W74" s="2"/>
      <c r="X74" s="2"/>
      <c r="Y74" s="61"/>
      <c r="Z74" s="2"/>
      <c r="AA74" s="2"/>
      <c r="AB74" s="2"/>
      <c r="AC74" s="2"/>
      <c r="AD74" s="2"/>
      <c r="AE74" s="2"/>
      <c r="AF74" s="2"/>
      <c r="AG74" s="2"/>
    </row>
    <row r="75" spans="22:33" ht="18" customHeight="1">
      <c r="V75" s="2"/>
      <c r="W75" s="2"/>
      <c r="X75" s="2"/>
      <c r="Y75" s="61"/>
      <c r="Z75" s="2"/>
      <c r="AA75" s="2"/>
      <c r="AB75" s="2"/>
      <c r="AC75" s="2"/>
      <c r="AD75" s="2"/>
      <c r="AE75" s="2"/>
      <c r="AF75" s="2"/>
      <c r="AG75" s="2"/>
    </row>
    <row r="76" spans="22:33" ht="18" customHeight="1">
      <c r="V76" s="2"/>
      <c r="W76" s="2"/>
      <c r="X76" s="2"/>
      <c r="Y76" s="61"/>
      <c r="Z76" s="2"/>
      <c r="AA76" s="2"/>
      <c r="AB76" s="2"/>
      <c r="AC76" s="2"/>
      <c r="AD76" s="2"/>
      <c r="AE76" s="2"/>
      <c r="AF76" s="2"/>
      <c r="AG76" s="2"/>
    </row>
    <row r="77" spans="22:33" ht="18" customHeight="1">
      <c r="V77" s="2"/>
      <c r="W77" s="2"/>
      <c r="X77" s="2"/>
      <c r="Y77" s="61"/>
      <c r="Z77" s="2"/>
      <c r="AA77" s="2"/>
      <c r="AB77" s="2"/>
      <c r="AC77" s="2"/>
      <c r="AD77" s="2"/>
      <c r="AE77" s="2"/>
      <c r="AF77" s="2"/>
      <c r="AG77" s="2"/>
    </row>
    <row r="78" spans="22:33" ht="18" customHeight="1">
      <c r="V78" s="2"/>
      <c r="W78" s="2"/>
      <c r="X78" s="2"/>
      <c r="Y78" s="61"/>
      <c r="Z78" s="2"/>
      <c r="AA78" s="2"/>
      <c r="AB78" s="2"/>
      <c r="AC78" s="2"/>
      <c r="AD78" s="2"/>
      <c r="AE78" s="2"/>
      <c r="AF78" s="2"/>
      <c r="AG78" s="2"/>
    </row>
    <row r="79" spans="22:33" ht="18" customHeight="1">
      <c r="V79" s="2"/>
      <c r="W79" s="2"/>
      <c r="X79" s="2"/>
      <c r="Y79" s="61"/>
      <c r="Z79" s="2"/>
      <c r="AA79" s="2"/>
      <c r="AB79" s="2"/>
      <c r="AC79" s="2"/>
      <c r="AD79" s="2"/>
      <c r="AE79" s="2"/>
      <c r="AF79" s="2"/>
      <c r="AG79" s="2"/>
    </row>
    <row r="80" spans="22:33" ht="18" customHeight="1">
      <c r="V80" s="2"/>
      <c r="W80" s="2"/>
      <c r="X80" s="2"/>
      <c r="Y80" s="61"/>
      <c r="Z80" s="2"/>
      <c r="AA80" s="2"/>
      <c r="AB80" s="2"/>
      <c r="AC80" s="2"/>
      <c r="AD80" s="2"/>
      <c r="AE80" s="2"/>
      <c r="AF80" s="2"/>
      <c r="AG80" s="2"/>
    </row>
    <row r="81" spans="22:33" ht="18" customHeight="1">
      <c r="V81" s="2"/>
      <c r="W81" s="2"/>
      <c r="X81" s="2"/>
      <c r="Y81" s="61"/>
      <c r="Z81" s="2"/>
      <c r="AA81" s="2"/>
      <c r="AB81" s="2"/>
      <c r="AC81" s="2"/>
      <c r="AD81" s="2"/>
      <c r="AE81" s="2"/>
      <c r="AF81" s="2"/>
      <c r="AG81" s="2"/>
    </row>
    <row r="82" spans="22:33" ht="18" customHeight="1">
      <c r="V82" s="2"/>
      <c r="W82" s="2"/>
      <c r="X82" s="2"/>
      <c r="Y82" s="61"/>
      <c r="Z82" s="2"/>
      <c r="AA82" s="2"/>
      <c r="AB82" s="2"/>
      <c r="AC82" s="2"/>
      <c r="AD82" s="2"/>
      <c r="AE82" s="2"/>
      <c r="AF82" s="2"/>
      <c r="AG82" s="2"/>
    </row>
    <row r="83" spans="22:33" ht="18" customHeight="1">
      <c r="V83" s="2"/>
      <c r="W83" s="2"/>
      <c r="X83" s="2"/>
      <c r="Y83" s="61"/>
      <c r="Z83" s="2"/>
      <c r="AA83" s="2"/>
      <c r="AB83" s="2"/>
      <c r="AC83" s="2"/>
      <c r="AD83" s="2"/>
      <c r="AE83" s="2"/>
      <c r="AF83" s="2"/>
      <c r="AG83" s="2"/>
    </row>
    <row r="84" spans="22:33" ht="18" customHeight="1">
      <c r="V84" s="2"/>
      <c r="W84" s="2"/>
      <c r="X84" s="2"/>
      <c r="Y84" s="61"/>
      <c r="Z84" s="2"/>
      <c r="AA84" s="2"/>
      <c r="AB84" s="2"/>
      <c r="AC84" s="2"/>
      <c r="AD84" s="2"/>
      <c r="AE84" s="2"/>
      <c r="AF84" s="2"/>
      <c r="AG84" s="2"/>
    </row>
    <row r="85" spans="22:33" ht="18" customHeight="1">
      <c r="V85" s="2"/>
      <c r="W85" s="2"/>
      <c r="X85" s="2"/>
      <c r="Y85" s="61"/>
      <c r="Z85" s="2"/>
      <c r="AA85" s="2"/>
      <c r="AB85" s="2"/>
      <c r="AC85" s="2"/>
      <c r="AD85" s="2"/>
      <c r="AE85" s="2"/>
      <c r="AF85" s="2"/>
      <c r="AG85" s="2"/>
    </row>
    <row r="86" spans="22:33" ht="18" customHeight="1">
      <c r="V86" s="2"/>
      <c r="W86" s="2"/>
      <c r="X86" s="2"/>
      <c r="Y86" s="61"/>
      <c r="Z86" s="2"/>
      <c r="AA86" s="2"/>
      <c r="AB86" s="2"/>
      <c r="AC86" s="2"/>
      <c r="AD86" s="2"/>
      <c r="AE86" s="2"/>
      <c r="AF86" s="2"/>
      <c r="AG86" s="2"/>
    </row>
    <row r="87" spans="22:33" ht="18" customHeight="1">
      <c r="V87" s="2"/>
      <c r="W87" s="2"/>
      <c r="X87" s="2"/>
      <c r="Y87" s="61"/>
      <c r="Z87" s="2"/>
      <c r="AA87" s="2"/>
      <c r="AB87" s="2"/>
      <c r="AC87" s="2"/>
      <c r="AD87" s="2"/>
      <c r="AE87" s="2"/>
      <c r="AF87" s="2"/>
      <c r="AG87" s="2"/>
    </row>
    <row r="88" spans="22:33" ht="18" customHeight="1">
      <c r="V88" s="2"/>
      <c r="W88" s="2"/>
      <c r="X88" s="2"/>
      <c r="Y88" s="61"/>
      <c r="Z88" s="2"/>
      <c r="AA88" s="2"/>
      <c r="AB88" s="2"/>
      <c r="AC88" s="2"/>
      <c r="AD88" s="2"/>
      <c r="AE88" s="2"/>
      <c r="AF88" s="2"/>
      <c r="AG88" s="2"/>
    </row>
    <row r="89" spans="22:33" ht="18" customHeight="1">
      <c r="V89" s="2"/>
      <c r="W89" s="2"/>
      <c r="X89" s="2"/>
      <c r="Y89" s="61"/>
      <c r="Z89" s="2"/>
      <c r="AA89" s="2"/>
      <c r="AB89" s="2"/>
      <c r="AC89" s="2"/>
      <c r="AD89" s="2"/>
      <c r="AE89" s="2"/>
      <c r="AF89" s="2"/>
      <c r="AG89" s="2"/>
    </row>
    <row r="90" spans="22:33" ht="18" customHeight="1">
      <c r="V90" s="2"/>
      <c r="W90" s="2"/>
      <c r="X90" s="2"/>
      <c r="Y90" s="61"/>
      <c r="Z90" s="2"/>
      <c r="AA90" s="2"/>
      <c r="AB90" s="2"/>
      <c r="AC90" s="2"/>
      <c r="AD90" s="2"/>
      <c r="AE90" s="2"/>
      <c r="AF90" s="2"/>
      <c r="AG90" s="2"/>
    </row>
    <row r="91" spans="22:33" ht="18" customHeight="1">
      <c r="V91" s="2"/>
      <c r="W91" s="2"/>
      <c r="X91" s="2"/>
      <c r="Y91" s="61"/>
      <c r="Z91" s="2"/>
      <c r="AA91" s="2"/>
      <c r="AB91" s="2"/>
      <c r="AC91" s="2"/>
      <c r="AD91" s="2"/>
      <c r="AE91" s="2"/>
      <c r="AF91" s="2"/>
      <c r="AG91" s="2"/>
    </row>
    <row r="92" spans="22:33" ht="18" customHeight="1">
      <c r="V92" s="2"/>
      <c r="W92" s="2"/>
      <c r="X92" s="2"/>
      <c r="Y92" s="61"/>
      <c r="Z92" s="2"/>
      <c r="AA92" s="2"/>
      <c r="AB92" s="2"/>
      <c r="AC92" s="2"/>
      <c r="AD92" s="2"/>
      <c r="AE92" s="2"/>
      <c r="AF92" s="2"/>
      <c r="AG92" s="2"/>
    </row>
    <row r="93" spans="22:33" ht="18" customHeight="1">
      <c r="V93" s="2"/>
      <c r="W93" s="2"/>
      <c r="X93" s="2"/>
      <c r="Y93" s="61"/>
      <c r="Z93" s="2"/>
      <c r="AA93" s="2"/>
      <c r="AB93" s="2"/>
      <c r="AC93" s="2"/>
      <c r="AD93" s="2"/>
      <c r="AE93" s="2"/>
      <c r="AF93" s="2"/>
      <c r="AG93" s="2"/>
    </row>
    <row r="94" spans="22:33" ht="18" customHeight="1">
      <c r="V94" s="2"/>
      <c r="W94" s="2"/>
      <c r="X94" s="2"/>
      <c r="Y94" s="61"/>
      <c r="Z94" s="2"/>
      <c r="AA94" s="2"/>
      <c r="AB94" s="2"/>
      <c r="AC94" s="2"/>
      <c r="AD94" s="2"/>
      <c r="AE94" s="2"/>
      <c r="AF94" s="2"/>
      <c r="AG94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38" r:id="rId2"/>
  <colBreaks count="1" manualBreakCount="1">
    <brk id="2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05"/>
  <sheetViews>
    <sheetView zoomScale="73" zoomScaleNormal="73" zoomScalePageLayoutView="0" workbookViewId="0" topLeftCell="A20">
      <selection activeCell="U26" activeCellId="1" sqref="B26:B49 U26:U49"/>
    </sheetView>
  </sheetViews>
  <sheetFormatPr defaultColWidth="9.625" defaultRowHeight="18" customHeight="1"/>
  <cols>
    <col min="1" max="1" width="2.25390625" style="1" customWidth="1"/>
    <col min="2" max="2" width="8.125" style="1" customWidth="1"/>
    <col min="3" max="3" width="0.875" style="1" hidden="1" customWidth="1"/>
    <col min="4" max="4" width="37.25390625" style="1" customWidth="1"/>
    <col min="5" max="5" width="0.875" style="1" customWidth="1"/>
    <col min="6" max="20" width="15.625" style="1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4" width="9.625" style="1" hidden="1" customWidth="1"/>
    <col min="35" max="35" width="13.125" style="1" hidden="1" customWidth="1"/>
    <col min="36" max="36" width="9.625" style="1" hidden="1" customWidth="1"/>
    <col min="37" max="37" width="10.875" style="1" hidden="1" customWidth="1"/>
    <col min="38" max="38" width="0" style="1" hidden="1" customWidth="1"/>
    <col min="39" max="16384" width="9.625" style="1" customWidth="1"/>
  </cols>
  <sheetData>
    <row r="1" spans="4:18" ht="18" customHeight="1">
      <c r="D1" s="42">
        <v>1000</v>
      </c>
      <c r="P1" s="14"/>
      <c r="Q1" s="14"/>
      <c r="R1" s="14"/>
    </row>
    <row r="2" spans="2:11" ht="18" customHeight="1">
      <c r="B2" s="25"/>
      <c r="K2" s="64" t="s">
        <v>110</v>
      </c>
    </row>
    <row r="3" spans="2:21" ht="18" customHeight="1">
      <c r="B3" s="25"/>
      <c r="F3" s="6"/>
      <c r="G3" s="6"/>
      <c r="H3" s="6"/>
      <c r="I3" s="6"/>
      <c r="J3" s="6"/>
      <c r="K3" s="93" t="s">
        <v>106</v>
      </c>
      <c r="L3" s="93"/>
      <c r="M3" s="93"/>
      <c r="N3" s="93"/>
      <c r="O3" s="93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ht="18" customHeight="1">
      <c r="B6" s="20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30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7" t="s">
        <v>93</v>
      </c>
      <c r="T8" s="7" t="s">
        <v>94</v>
      </c>
      <c r="U8" s="16" t="s">
        <v>64</v>
      </c>
      <c r="W8" s="1" t="s">
        <v>70</v>
      </c>
      <c r="Z8" s="38" t="s">
        <v>105</v>
      </c>
      <c r="AD8" s="1">
        <v>1000</v>
      </c>
    </row>
    <row r="9" spans="1:35" s="39" customFormat="1" ht="24.75" customHeight="1">
      <c r="A9" s="31"/>
      <c r="B9" s="32" t="s">
        <v>0</v>
      </c>
      <c r="C9" s="33"/>
      <c r="D9" s="34" t="s">
        <v>1</v>
      </c>
      <c r="E9" s="35"/>
      <c r="F9" s="36">
        <f aca="true" t="shared" si="0" ref="F9:T9">SUM(F11,F12,F13,F14,F19,F20,F21,F22,F23,F24,F10)</f>
        <v>7923054.351000001</v>
      </c>
      <c r="G9" s="36">
        <f t="shared" si="0"/>
        <v>3583151.7580000004</v>
      </c>
      <c r="H9" s="36">
        <f t="shared" si="0"/>
        <v>10419358.923</v>
      </c>
      <c r="I9" s="36">
        <f t="shared" si="0"/>
        <v>23222138.033</v>
      </c>
      <c r="J9" s="36">
        <f t="shared" si="0"/>
        <v>173421643.645</v>
      </c>
      <c r="K9" s="36">
        <f t="shared" si="0"/>
        <v>1195364210.145</v>
      </c>
      <c r="L9" s="36">
        <f t="shared" si="0"/>
        <v>82001350.826</v>
      </c>
      <c r="M9" s="36">
        <f t="shared" si="0"/>
        <v>77749711.163</v>
      </c>
      <c r="N9" s="36">
        <f t="shared" si="0"/>
        <v>6510117.453</v>
      </c>
      <c r="O9" s="36">
        <f t="shared" si="0"/>
        <v>132083993.764</v>
      </c>
      <c r="P9" s="36">
        <f t="shared" si="0"/>
        <v>27396554.221</v>
      </c>
      <c r="Q9" s="36">
        <f>SUM(Q11,Q12,Q13,Q14,Q19,Q20,Q21,Q22,Q23,Q24,Q10)</f>
        <v>1028191371.3030001</v>
      </c>
      <c r="R9" s="36">
        <f t="shared" si="0"/>
        <v>25516650.251000002</v>
      </c>
      <c r="S9" s="36">
        <f t="shared" si="0"/>
        <v>2355219</v>
      </c>
      <c r="T9" s="36">
        <f t="shared" si="0"/>
        <v>14433169</v>
      </c>
      <c r="U9" s="36">
        <f>SUM(U11,U12,U13,U14,U19,U20,U21,U22,U24,U10,U23)</f>
        <v>2810171693.836</v>
      </c>
      <c r="W9" s="37">
        <f>SUM(W11,W10,W12,W13,W14,W19,W20,W21,W22,W24,W23)</f>
        <v>2793383305.836</v>
      </c>
      <c r="X9" s="38"/>
      <c r="Y9" s="37" t="e">
        <f>SUM(Y11,Y10,Y12,Y13,Y14,Y19,Y20,Y21,Y22,Y24,Y23)</f>
        <v>#REF!</v>
      </c>
      <c r="Z9" s="2" t="e">
        <f aca="true" t="shared" si="1" ref="Z9:Z49">+W9+Y9</f>
        <v>#REF!</v>
      </c>
      <c r="AA9" s="38"/>
      <c r="AB9" s="38"/>
      <c r="AC9" s="38" t="e">
        <f>+(U9-S9-T9)+#REF!</f>
        <v>#REF!</v>
      </c>
      <c r="AD9" s="38"/>
      <c r="AE9" s="38"/>
      <c r="AF9" s="38"/>
      <c r="AI9" s="36" t="e">
        <f>+U9+#REF!</f>
        <v>#REF!</v>
      </c>
    </row>
    <row r="10" spans="1:32" ht="22.5" customHeight="1">
      <c r="A10" s="3"/>
      <c r="B10" s="17" t="s">
        <v>37</v>
      </c>
      <c r="D10" s="18" t="s">
        <v>14</v>
      </c>
      <c r="F10" s="8">
        <f>'EJEC NO IMPRIMIR'!F10/'EJEC REGULAR'!$D$1</f>
        <v>48088.139</v>
      </c>
      <c r="G10" s="8">
        <f>'EJEC NO IMPRIMIR'!G10/'EJEC REGULAR'!$D$1</f>
        <v>6437.822</v>
      </c>
      <c r="H10" s="8">
        <f>'EJEC NO IMPRIMIR'!H10/'EJEC REGULAR'!$D$1</f>
        <v>185399.82</v>
      </c>
      <c r="I10" s="8">
        <f>'EJEC NO IMPRIMIR'!I10/'EJEC REGULAR'!$D$1</f>
        <v>111944.604</v>
      </c>
      <c r="J10" s="8">
        <f>'EJEC NO IMPRIMIR'!J10/'EJEC REGULAR'!$D$1</f>
        <v>215730.201</v>
      </c>
      <c r="K10" s="8">
        <f>'EJEC NO IMPRIMIR'!K10/'EJEC REGULAR'!$D$1</f>
        <v>1322856.033</v>
      </c>
      <c r="L10" s="8">
        <f>'EJEC NO IMPRIMIR'!L10/'EJEC REGULAR'!$D$1</f>
        <v>86468.193</v>
      </c>
      <c r="M10" s="8">
        <f>'EJEC NO IMPRIMIR'!M10/'EJEC REGULAR'!$D$1</f>
        <v>54153.978</v>
      </c>
      <c r="N10" s="8">
        <f>'EJEC NO IMPRIMIR'!N10/'EJEC REGULAR'!$D$1</f>
        <v>39373.389</v>
      </c>
      <c r="O10" s="8">
        <f>'EJEC NO IMPRIMIR'!O10/'EJEC REGULAR'!$D$1</f>
        <v>74466.058</v>
      </c>
      <c r="P10" s="8">
        <f>'EJEC NO IMPRIMIR'!P10/'EJEC REGULAR'!$D$1</f>
        <v>261915.371</v>
      </c>
      <c r="Q10" s="8">
        <f>'EJEC NO IMPRIMIR'!Q10/'EJEC REGULAR'!$D$1</f>
        <v>499267.205</v>
      </c>
      <c r="R10" s="8">
        <f>'EJEC NO IMPRIMIR'!R10/'EJEC REGULAR'!$D$1</f>
        <v>184982.008</v>
      </c>
      <c r="S10" s="8">
        <f>'EJEC NO IMPRIMIR'!S10/'EJEC REGULAR'!$D$1</f>
        <v>0</v>
      </c>
      <c r="T10" s="8">
        <f>'EJEC NO IMPRIMIR'!T10/'EJEC REGULAR'!$D$1</f>
        <v>7800</v>
      </c>
      <c r="U10" s="8">
        <f>SUM(F10:T10)</f>
        <v>3098882.821</v>
      </c>
      <c r="V10" s="2"/>
      <c r="W10" s="5">
        <f>+U10-T10-S10</f>
        <v>3091082.821</v>
      </c>
      <c r="X10" s="2"/>
      <c r="Y10" s="2"/>
      <c r="Z10" s="59">
        <f>+W10+Y10</f>
        <v>3091082.821</v>
      </c>
      <c r="AA10" s="2"/>
      <c r="AB10" s="2"/>
      <c r="AC10" s="2"/>
      <c r="AD10" s="2"/>
      <c r="AE10" s="2"/>
      <c r="AF10" s="2"/>
    </row>
    <row r="11" spans="1:32" ht="22.5" customHeight="1">
      <c r="A11" s="3"/>
      <c r="B11" s="17" t="s">
        <v>21</v>
      </c>
      <c r="D11" s="18" t="s">
        <v>22</v>
      </c>
      <c r="F11" s="8">
        <f>'EJEC NO IMPRIMIR'!F11/'EJEC REGULAR'!$D$1</f>
        <v>1713.345</v>
      </c>
      <c r="G11" s="8">
        <f>'EJEC NO IMPRIMIR'!G11/'EJEC REGULAR'!$D$1</f>
        <v>823.018</v>
      </c>
      <c r="H11" s="8">
        <f>'EJEC NO IMPRIMIR'!H11/'EJEC REGULAR'!$D$1</f>
        <v>7854.446</v>
      </c>
      <c r="I11" s="8">
        <f>'EJEC NO IMPRIMIR'!I11/'EJEC REGULAR'!$D$1</f>
        <v>24758.577</v>
      </c>
      <c r="J11" s="8">
        <f>'EJEC NO IMPRIMIR'!J11/'EJEC REGULAR'!$D$1</f>
        <v>13589.473</v>
      </c>
      <c r="K11" s="8">
        <f>'EJEC NO IMPRIMIR'!K11/'EJEC REGULAR'!$D$1</f>
        <v>131153.454</v>
      </c>
      <c r="L11" s="8">
        <f>'EJEC NO IMPRIMIR'!L11/'EJEC REGULAR'!$D$1</f>
        <v>8351.708</v>
      </c>
      <c r="M11" s="8">
        <f>'EJEC NO IMPRIMIR'!M11/'EJEC REGULAR'!$D$1</f>
        <v>6316.934</v>
      </c>
      <c r="N11" s="8">
        <f>'EJEC NO IMPRIMIR'!N11/'EJEC REGULAR'!$D$1</f>
        <v>2261.843</v>
      </c>
      <c r="O11" s="8">
        <f>'EJEC NO IMPRIMIR'!O11/'EJEC REGULAR'!$D$1</f>
        <v>3273.14</v>
      </c>
      <c r="P11" s="8">
        <f>'EJEC NO IMPRIMIR'!P11/'EJEC REGULAR'!$D$1</f>
        <v>17399.79</v>
      </c>
      <c r="Q11" s="8">
        <f>'EJEC NO IMPRIMIR'!Q11/'EJEC REGULAR'!$D$1</f>
        <v>0</v>
      </c>
      <c r="R11" s="8">
        <f>'EJEC NO IMPRIMIR'!R11/'EJEC REGULAR'!$D$1</f>
        <v>5700.026</v>
      </c>
      <c r="S11" s="8">
        <v>2581</v>
      </c>
      <c r="T11" s="8">
        <f>'EJEC NO IMPRIMIR'!T11/'EJEC REGULAR'!$D$1</f>
        <v>0</v>
      </c>
      <c r="U11" s="8">
        <f>SUM(F11:T11)</f>
        <v>225776.75400000004</v>
      </c>
      <c r="V11" s="2"/>
      <c r="W11" s="5">
        <f>+U11-T11-S11</f>
        <v>223195.75400000004</v>
      </c>
      <c r="X11" s="2"/>
      <c r="Y11" s="2"/>
      <c r="Z11" s="59">
        <f t="shared" si="1"/>
        <v>223195.75400000004</v>
      </c>
      <c r="AA11" s="2"/>
      <c r="AB11" s="2"/>
      <c r="AC11" s="2">
        <v>128095636</v>
      </c>
      <c r="AD11" s="2">
        <f>+AC11/$AD$8</f>
        <v>128095.636</v>
      </c>
      <c r="AE11" s="2">
        <f>+Z11-AD11</f>
        <v>95100.11800000005</v>
      </c>
      <c r="AF11" s="2"/>
    </row>
    <row r="12" spans="1:32" ht="22.5" customHeight="1">
      <c r="A12" s="3"/>
      <c r="B12" s="17" t="s">
        <v>23</v>
      </c>
      <c r="D12" s="18" t="s">
        <v>24</v>
      </c>
      <c r="F12" s="8">
        <f>'EJEC NO IMPRIMIR'!F12/'EJEC REGULAR'!$D$1</f>
        <v>0</v>
      </c>
      <c r="G12" s="8">
        <f>'EJEC NO IMPRIMIR'!G12/'EJEC REGULAR'!$D$1</f>
        <v>0</v>
      </c>
      <c r="H12" s="8">
        <f>'EJEC NO IMPRIMIR'!H12/'EJEC REGULAR'!$D$1</f>
        <v>0</v>
      </c>
      <c r="I12" s="8">
        <f>'EJEC NO IMPRIMIR'!I12/'EJEC REGULAR'!$D$1</f>
        <v>40</v>
      </c>
      <c r="J12" s="8">
        <f>'EJEC NO IMPRIMIR'!J12/'EJEC REGULAR'!$D$1</f>
        <v>3241692.934</v>
      </c>
      <c r="K12" s="8">
        <f>'EJEC NO IMPRIMIR'!K12/'EJEC REGULAR'!$D$1</f>
        <v>9239567.34</v>
      </c>
      <c r="L12" s="8">
        <f>'EJEC NO IMPRIMIR'!L12/'EJEC REGULAR'!$D$1</f>
        <v>0</v>
      </c>
      <c r="M12" s="8">
        <f>'EJEC NO IMPRIMIR'!M12/'EJEC REGULAR'!$D$1</f>
        <v>0</v>
      </c>
      <c r="N12" s="8">
        <f>'EJEC NO IMPRIMIR'!N12/'EJEC REGULAR'!$D$1</f>
        <v>0</v>
      </c>
      <c r="O12" s="8">
        <f>'EJEC NO IMPRIMIR'!O12/'EJEC REGULAR'!$D$1</f>
        <v>0</v>
      </c>
      <c r="P12" s="8">
        <f>'EJEC NO IMPRIMIR'!P12/'EJEC REGULAR'!$D$1</f>
        <v>0</v>
      </c>
      <c r="Q12" s="8">
        <f>'EJEC NO IMPRIMIR'!Q12/'EJEC REGULAR'!$D$1</f>
        <v>24584627.142</v>
      </c>
      <c r="R12" s="8">
        <f>'EJEC NO IMPRIMIR'!R12/'EJEC REGULAR'!$D$1</f>
        <v>17773.607</v>
      </c>
      <c r="S12" s="8">
        <v>245522</v>
      </c>
      <c r="T12" s="8">
        <f>'EJEC NO IMPRIMIR'!T12/'EJEC REGULAR'!$D$1</f>
        <v>0</v>
      </c>
      <c r="U12" s="8">
        <f>SUM(F12:T12)</f>
        <v>37329223.023</v>
      </c>
      <c r="V12" s="2"/>
      <c r="W12" s="5">
        <f>+U12-T12-S12</f>
        <v>37083701.023</v>
      </c>
      <c r="X12" s="2"/>
      <c r="Y12" s="2"/>
      <c r="Z12" s="59">
        <f t="shared" si="1"/>
        <v>37083701.023</v>
      </c>
      <c r="AA12" s="2"/>
      <c r="AB12" s="2"/>
      <c r="AC12" s="2">
        <v>23144149493</v>
      </c>
      <c r="AD12" s="2">
        <f aca="true" t="shared" si="2" ref="AD12:AD48">+AC12/$AD$8</f>
        <v>23144149.493</v>
      </c>
      <c r="AE12" s="2">
        <f aca="true" t="shared" si="3" ref="AE12:AE24">+Z12-AD12</f>
        <v>13939551.530000001</v>
      </c>
      <c r="AF12" s="2"/>
    </row>
    <row r="13" spans="1:32" ht="22.5" customHeight="1">
      <c r="A13" s="3"/>
      <c r="B13" s="17" t="s">
        <v>25</v>
      </c>
      <c r="D13" s="18" t="s">
        <v>26</v>
      </c>
      <c r="F13" s="8">
        <f>'EJEC NO IMPRIMIR'!F13/'EJEC REGULAR'!$D$1</f>
        <v>166686.803</v>
      </c>
      <c r="G13" s="8">
        <f>'EJEC NO IMPRIMIR'!G13/'EJEC REGULAR'!$D$1</f>
        <v>69330.011</v>
      </c>
      <c r="H13" s="8">
        <f>'EJEC NO IMPRIMIR'!H13/'EJEC REGULAR'!$D$1</f>
        <v>408000.942</v>
      </c>
      <c r="I13" s="8">
        <f>'EJEC NO IMPRIMIR'!I13/'EJEC REGULAR'!$D$1</f>
        <v>360880.332</v>
      </c>
      <c r="J13" s="8">
        <f>'EJEC NO IMPRIMIR'!J13/'EJEC REGULAR'!$D$1</f>
        <v>1655858.87</v>
      </c>
      <c r="K13" s="8">
        <f>'EJEC NO IMPRIMIR'!K13/'EJEC REGULAR'!$D$1</f>
        <v>11314630.617</v>
      </c>
      <c r="L13" s="8">
        <f>'EJEC NO IMPRIMIR'!L13/'EJEC REGULAR'!$D$1</f>
        <v>790546.069</v>
      </c>
      <c r="M13" s="8">
        <f>'EJEC NO IMPRIMIR'!M13/'EJEC REGULAR'!$D$1</f>
        <v>788377.877</v>
      </c>
      <c r="N13" s="8">
        <f>'EJEC NO IMPRIMIR'!N13/'EJEC REGULAR'!$D$1</f>
        <v>220258.188</v>
      </c>
      <c r="O13" s="8">
        <f>'EJEC NO IMPRIMIR'!O13/'EJEC REGULAR'!$D$1</f>
        <v>602238.982</v>
      </c>
      <c r="P13" s="8">
        <f>'EJEC NO IMPRIMIR'!P13/'EJEC REGULAR'!$D$1</f>
        <v>613835.709</v>
      </c>
      <c r="Q13" s="8">
        <f>'EJEC NO IMPRIMIR'!Q13/'EJEC REGULAR'!$D$1</f>
        <v>51821286.504</v>
      </c>
      <c r="R13" s="8">
        <f>'EJEC NO IMPRIMIR'!R13/'EJEC REGULAR'!$D$1</f>
        <v>474518.358</v>
      </c>
      <c r="S13" s="8">
        <f>'EJEC NO IMPRIMIR'!S13/'EJEC REGULAR'!$D$1</f>
        <v>64348</v>
      </c>
      <c r="T13" s="8">
        <f>'EJEC NO IMPRIMIR'!T13/'EJEC REGULAR'!$D$1</f>
        <v>161690</v>
      </c>
      <c r="U13" s="8">
        <f>SUM(F13:T13)</f>
        <v>69512487.262</v>
      </c>
      <c r="V13" s="2"/>
      <c r="W13" s="5">
        <f aca="true" t="shared" si="4" ref="W13:W49">+U13-T13-S13</f>
        <v>69286449.262</v>
      </c>
      <c r="X13" s="2"/>
      <c r="Y13" s="48" t="e">
        <f>+#REF!</f>
        <v>#REF!</v>
      </c>
      <c r="Z13" s="59" t="e">
        <f t="shared" si="1"/>
        <v>#REF!</v>
      </c>
      <c r="AA13" s="2"/>
      <c r="AB13" s="2"/>
      <c r="AC13" s="2">
        <v>33381115545</v>
      </c>
      <c r="AD13" s="2">
        <f t="shared" si="2"/>
        <v>33381115.545</v>
      </c>
      <c r="AE13" s="2" t="e">
        <f t="shared" si="3"/>
        <v>#REF!</v>
      </c>
      <c r="AF13" s="2"/>
    </row>
    <row r="14" spans="1:32" ht="22.5" customHeight="1">
      <c r="A14" s="3"/>
      <c r="B14" s="17" t="s">
        <v>44</v>
      </c>
      <c r="D14" s="18" t="s">
        <v>2</v>
      </c>
      <c r="F14" s="8">
        <f>'EJEC NO IMPRIMIR'!F14/'EJEC REGULAR'!$D$1</f>
        <v>7164334</v>
      </c>
      <c r="G14" s="8">
        <f>'EJEC NO IMPRIMIR'!G14/'EJEC REGULAR'!$D$1</f>
        <v>3359936</v>
      </c>
      <c r="H14" s="8">
        <f>'EJEC NO IMPRIMIR'!H14/'EJEC REGULAR'!$D$1</f>
        <v>9522459</v>
      </c>
      <c r="I14" s="8">
        <f>'EJEC NO IMPRIMIR'!I14/'EJEC REGULAR'!$D$1</f>
        <v>20335428</v>
      </c>
      <c r="J14" s="8">
        <f>'EJEC NO IMPRIMIR'!J14/'EJEC REGULAR'!$D$1</f>
        <v>141666474</v>
      </c>
      <c r="K14" s="8">
        <f>'EJEC NO IMPRIMIR'!K14/'EJEC REGULAR'!$D$1</f>
        <v>1137909081</v>
      </c>
      <c r="L14" s="8">
        <f>'EJEC NO IMPRIMIR'!L14/'EJEC REGULAR'!$D$1</f>
        <v>76289492</v>
      </c>
      <c r="M14" s="8">
        <f>'EJEC NO IMPRIMIR'!M14/'EJEC REGULAR'!$D$1</f>
        <v>70240317</v>
      </c>
      <c r="N14" s="8">
        <f>'EJEC NO IMPRIMIR'!N14/'EJEC REGULAR'!$D$1</f>
        <v>1142011</v>
      </c>
      <c r="O14" s="8">
        <f>'EJEC NO IMPRIMIR'!O14/'EJEC REGULAR'!$D$1</f>
        <v>123769429</v>
      </c>
      <c r="P14" s="8">
        <f>'EJEC NO IMPRIMIR'!P14/'EJEC REGULAR'!$D$1</f>
        <v>24654592.588</v>
      </c>
      <c r="Q14" s="8">
        <f>'EJEC NO IMPRIMIR'!Q14/'EJEC REGULAR'!$D$1</f>
        <v>283454443</v>
      </c>
      <c r="R14" s="8">
        <f>'EJEC NO IMPRIMIR'!R14/'EJEC REGULAR'!$D$1</f>
        <v>23514407</v>
      </c>
      <c r="S14" s="8">
        <f>'EJEC NO IMPRIMIR'!S14/'EJEC REGULAR'!$D$1</f>
        <v>1887081</v>
      </c>
      <c r="T14" s="8">
        <f>'EJEC NO IMPRIMIR'!T14/'EJEC REGULAR'!$D$1</f>
        <v>14252301</v>
      </c>
      <c r="U14" s="8">
        <f>SUM(U15,U18)</f>
        <v>1939161785.588</v>
      </c>
      <c r="V14" s="2"/>
      <c r="W14" s="5">
        <f>+U14-T14-S14</f>
        <v>1923022403.588</v>
      </c>
      <c r="X14" s="2"/>
      <c r="Y14" s="2"/>
      <c r="Z14" s="2">
        <f t="shared" si="1"/>
        <v>1923022403.588</v>
      </c>
      <c r="AA14" s="2"/>
      <c r="AB14" s="2"/>
      <c r="AD14" s="2">
        <f t="shared" si="2"/>
        <v>0</v>
      </c>
      <c r="AE14" s="2">
        <f t="shared" si="3"/>
        <v>1923022403.588</v>
      </c>
      <c r="AF14" s="2"/>
    </row>
    <row r="15" spans="1:32" ht="22.5" customHeight="1">
      <c r="A15" s="3"/>
      <c r="B15" s="19" t="s">
        <v>20</v>
      </c>
      <c r="D15" s="18" t="s">
        <v>45</v>
      </c>
      <c r="F15" s="8">
        <f>'EJEC NO IMPRIMIR'!F15/'EJEC REGULAR'!$D$1</f>
        <v>7164334</v>
      </c>
      <c r="G15" s="8">
        <f>'EJEC NO IMPRIMIR'!G15/'EJEC REGULAR'!$D$1</f>
        <v>3359936</v>
      </c>
      <c r="H15" s="8">
        <f>'EJEC NO IMPRIMIR'!H15/'EJEC REGULAR'!$D$1</f>
        <v>9522459</v>
      </c>
      <c r="I15" s="8">
        <f>'EJEC NO IMPRIMIR'!I15/'EJEC REGULAR'!$D$1</f>
        <v>20335428</v>
      </c>
      <c r="J15" s="8">
        <f>'EJEC NO IMPRIMIR'!J15/'EJEC REGULAR'!$D$1</f>
        <v>141666474</v>
      </c>
      <c r="K15" s="8">
        <f>'EJEC NO IMPRIMIR'!K15/'EJEC REGULAR'!$D$1</f>
        <v>1137909081</v>
      </c>
      <c r="L15" s="8">
        <f>'EJEC NO IMPRIMIR'!L15/'EJEC REGULAR'!$D$1</f>
        <v>76289492</v>
      </c>
      <c r="M15" s="8">
        <f>'EJEC NO IMPRIMIR'!M15/'EJEC REGULAR'!$D$1</f>
        <v>70240317</v>
      </c>
      <c r="N15" s="8">
        <f>'EJEC NO IMPRIMIR'!N15/'EJEC REGULAR'!$D$1</f>
        <v>1142011</v>
      </c>
      <c r="O15" s="8">
        <f>'EJEC NO IMPRIMIR'!O15/'EJEC REGULAR'!$D$1</f>
        <v>123769429</v>
      </c>
      <c r="P15" s="8">
        <f>'EJEC NO IMPRIMIR'!P15/'EJEC REGULAR'!$D$1</f>
        <v>24282766</v>
      </c>
      <c r="Q15" s="8">
        <f>'EJEC NO IMPRIMIR'!Q15/'EJEC REGULAR'!$D$1</f>
        <v>283454443</v>
      </c>
      <c r="R15" s="8">
        <f>'EJEC NO IMPRIMIR'!R15/'EJEC REGULAR'!$D$1</f>
        <v>23514407</v>
      </c>
      <c r="S15" s="8">
        <f>'EJEC NO IMPRIMIR'!S15/'EJEC REGULAR'!$D$1</f>
        <v>1887081</v>
      </c>
      <c r="T15" s="8">
        <f>'EJEC NO IMPRIMIR'!T15/'EJEC REGULAR'!$D$1</f>
        <v>14252301</v>
      </c>
      <c r="U15" s="8">
        <f>SUM(U16:U17)</f>
        <v>1938789959</v>
      </c>
      <c r="V15" s="2"/>
      <c r="W15" s="5">
        <f t="shared" si="4"/>
        <v>1922650577</v>
      </c>
      <c r="X15" s="2"/>
      <c r="Y15" s="2"/>
      <c r="Z15" s="2">
        <f t="shared" si="1"/>
        <v>1922650577</v>
      </c>
      <c r="AA15" s="2"/>
      <c r="AB15" s="2"/>
      <c r="AD15" s="2">
        <f t="shared" si="2"/>
        <v>0</v>
      </c>
      <c r="AE15" s="2">
        <f t="shared" si="3"/>
        <v>1922650577</v>
      </c>
      <c r="AF15" s="2"/>
    </row>
    <row r="16" spans="1:32" ht="22.5" customHeight="1">
      <c r="A16" s="3"/>
      <c r="B16" s="17"/>
      <c r="D16" s="18" t="s">
        <v>3</v>
      </c>
      <c r="F16" s="8">
        <f>'EJEC NO IMPRIMIR'!F16/'EJEC REGULAR'!$D$1</f>
        <v>6458988</v>
      </c>
      <c r="G16" s="8">
        <f>'EJEC NO IMPRIMIR'!G16/'EJEC REGULAR'!$D$1</f>
        <v>3025504</v>
      </c>
      <c r="H16" s="8">
        <f>'EJEC NO IMPRIMIR'!H16/'EJEC REGULAR'!$D$1</f>
        <v>8467645</v>
      </c>
      <c r="I16" s="8">
        <f>'EJEC NO IMPRIMIR'!I16/'EJEC REGULAR'!$D$1</f>
        <v>11540972</v>
      </c>
      <c r="J16" s="8">
        <f>'EJEC NO IMPRIMIR'!J16/'EJEC REGULAR'!$D$1</f>
        <v>17284177</v>
      </c>
      <c r="K16" s="8">
        <f>'EJEC NO IMPRIMIR'!K16/'EJEC REGULAR'!$D$1</f>
        <v>115187008</v>
      </c>
      <c r="L16" s="8">
        <f>'EJEC NO IMPRIMIR'!L16/'EJEC REGULAR'!$D$1</f>
        <v>8588231</v>
      </c>
      <c r="M16" s="8">
        <f>'EJEC NO IMPRIMIR'!M16/'EJEC REGULAR'!$D$1</f>
        <v>6350423</v>
      </c>
      <c r="N16" s="8">
        <f>'EJEC NO IMPRIMIR'!N16/'EJEC REGULAR'!$D$1</f>
        <v>980677</v>
      </c>
      <c r="O16" s="8">
        <f>'EJEC NO IMPRIMIR'!O16/'EJEC REGULAR'!$D$1</f>
        <v>7011362</v>
      </c>
      <c r="P16" s="8">
        <f>'EJEC NO IMPRIMIR'!P16/'EJEC REGULAR'!$D$1</f>
        <v>17794526</v>
      </c>
      <c r="Q16" s="8">
        <f>'EJEC NO IMPRIMIR'!Q16/'EJEC REGULAR'!$D$1</f>
        <v>12944838</v>
      </c>
      <c r="R16" s="8">
        <f>'EJEC NO IMPRIMIR'!R16/'EJEC REGULAR'!$D$1</f>
        <v>15159827</v>
      </c>
      <c r="S16" s="8">
        <f>'EJEC NO IMPRIMIR'!S16/'EJEC REGULAR'!$D$1</f>
        <v>1887081</v>
      </c>
      <c r="T16" s="8">
        <f>'EJEC NO IMPRIMIR'!T16/'EJEC REGULAR'!$D$1</f>
        <v>8984837</v>
      </c>
      <c r="U16" s="8">
        <f aca="true" t="shared" si="5" ref="U16:U24">SUM(F16:T16)</f>
        <v>241666096</v>
      </c>
      <c r="V16" s="2"/>
      <c r="W16" s="5">
        <f t="shared" si="4"/>
        <v>230794178</v>
      </c>
      <c r="X16" s="2"/>
      <c r="Y16" s="2"/>
      <c r="Z16" s="59">
        <f t="shared" si="1"/>
        <v>230794178</v>
      </c>
      <c r="AA16" s="2"/>
      <c r="AB16" s="2"/>
      <c r="AC16" s="2">
        <v>122660085000</v>
      </c>
      <c r="AD16" s="2">
        <f t="shared" si="2"/>
        <v>122660085</v>
      </c>
      <c r="AE16" s="2">
        <f t="shared" si="3"/>
        <v>108134093</v>
      </c>
      <c r="AF16" s="2"/>
    </row>
    <row r="17" spans="1:32" ht="22.5" customHeight="1">
      <c r="A17" s="3"/>
      <c r="B17" s="17"/>
      <c r="D17" s="18" t="s">
        <v>48</v>
      </c>
      <c r="F17" s="8">
        <f>'EJEC NO IMPRIMIR'!F17/'EJEC REGULAR'!$D$1</f>
        <v>705346</v>
      </c>
      <c r="G17" s="8">
        <f>'EJEC NO IMPRIMIR'!G17/'EJEC REGULAR'!$D$1</f>
        <v>334432</v>
      </c>
      <c r="H17" s="8">
        <f>'EJEC NO IMPRIMIR'!H17/'EJEC REGULAR'!$D$1</f>
        <v>1054814</v>
      </c>
      <c r="I17" s="8">
        <f>'EJEC NO IMPRIMIR'!I17/'EJEC REGULAR'!$D$1</f>
        <v>8794456</v>
      </c>
      <c r="J17" s="8">
        <f>'EJEC NO IMPRIMIR'!J17/'EJEC REGULAR'!$D$1</f>
        <v>124382297</v>
      </c>
      <c r="K17" s="8">
        <f>'EJEC NO IMPRIMIR'!K17/'EJEC REGULAR'!$D$1</f>
        <v>1022722073</v>
      </c>
      <c r="L17" s="8">
        <f>'EJEC NO IMPRIMIR'!L17/'EJEC REGULAR'!$D$1</f>
        <v>67701261</v>
      </c>
      <c r="M17" s="8">
        <f>'EJEC NO IMPRIMIR'!M17/'EJEC REGULAR'!$D$1</f>
        <v>63889894</v>
      </c>
      <c r="N17" s="8">
        <f>'EJEC NO IMPRIMIR'!N17/'EJEC REGULAR'!$D$1</f>
        <v>161334</v>
      </c>
      <c r="O17" s="8">
        <f>'EJEC NO IMPRIMIR'!O17/'EJEC REGULAR'!$D$1</f>
        <v>116758067</v>
      </c>
      <c r="P17" s="8">
        <f>'EJEC NO IMPRIMIR'!P17/'EJEC REGULAR'!$D$1</f>
        <v>6488240</v>
      </c>
      <c r="Q17" s="8">
        <f>'EJEC NO IMPRIMIR'!Q17/'EJEC REGULAR'!$D$1</f>
        <v>270509605</v>
      </c>
      <c r="R17" s="8">
        <f>'EJEC NO IMPRIMIR'!R17/'EJEC REGULAR'!$D$1</f>
        <v>8354580</v>
      </c>
      <c r="S17" s="8">
        <f>'EJEC NO IMPRIMIR'!S17/'EJEC REGULAR'!$D$1</f>
        <v>0</v>
      </c>
      <c r="T17" s="8">
        <f>'EJEC NO IMPRIMIR'!T17/'EJEC REGULAR'!$D$1</f>
        <v>5267464</v>
      </c>
      <c r="U17" s="8">
        <f t="shared" si="5"/>
        <v>1697123863</v>
      </c>
      <c r="V17" s="2"/>
      <c r="W17" s="5">
        <f t="shared" si="4"/>
        <v>1691856399</v>
      </c>
      <c r="X17" s="2"/>
      <c r="Y17" s="2"/>
      <c r="Z17" s="59">
        <f t="shared" si="1"/>
        <v>1691856399</v>
      </c>
      <c r="AA17" s="2"/>
      <c r="AB17" s="50"/>
      <c r="AC17" s="50">
        <v>809032850000</v>
      </c>
      <c r="AD17" s="50">
        <f t="shared" si="2"/>
        <v>809032850</v>
      </c>
      <c r="AE17" s="50">
        <f t="shared" si="3"/>
        <v>882823549</v>
      </c>
      <c r="AF17" s="50"/>
    </row>
    <row r="18" spans="1:32" ht="22.5" customHeight="1">
      <c r="A18" s="3"/>
      <c r="B18" s="17" t="s">
        <v>31</v>
      </c>
      <c r="D18" s="18" t="s">
        <v>46</v>
      </c>
      <c r="F18" s="8">
        <f>'EJEC NO IMPRIMIR'!F18/'EJEC REGULAR'!$D$1</f>
        <v>0</v>
      </c>
      <c r="G18" s="8">
        <f>'EJEC NO IMPRIMIR'!G18/'EJEC REGULAR'!$D$1</f>
        <v>0</v>
      </c>
      <c r="H18" s="8">
        <f>'EJEC NO IMPRIMIR'!H18/'EJEC REGULAR'!$D$1</f>
        <v>0</v>
      </c>
      <c r="I18" s="8">
        <f>'EJEC NO IMPRIMIR'!I18/'EJEC REGULAR'!$D$1</f>
        <v>0</v>
      </c>
      <c r="J18" s="8">
        <f>'EJEC NO IMPRIMIR'!J18/'EJEC REGULAR'!$D$1</f>
        <v>0</v>
      </c>
      <c r="K18" s="8">
        <f>'EJEC NO IMPRIMIR'!K18/'EJEC REGULAR'!$D$1</f>
        <v>0</v>
      </c>
      <c r="L18" s="8">
        <f>'EJEC NO IMPRIMIR'!L18/'EJEC REGULAR'!$D$1</f>
        <v>0</v>
      </c>
      <c r="M18" s="8">
        <f>'EJEC NO IMPRIMIR'!M18/'EJEC REGULAR'!$D$1</f>
        <v>0</v>
      </c>
      <c r="N18" s="8">
        <f>'EJEC NO IMPRIMIR'!N18/'EJEC REGULAR'!$D$1</f>
        <v>0</v>
      </c>
      <c r="O18" s="8">
        <f>'EJEC NO IMPRIMIR'!O18/'EJEC REGULAR'!$D$1</f>
        <v>0</v>
      </c>
      <c r="P18" s="8">
        <f>'EJEC NO IMPRIMIR'!P18/'EJEC REGULAR'!$D$1</f>
        <v>371826.588</v>
      </c>
      <c r="Q18" s="8">
        <f>'EJEC NO IMPRIMIR'!Q18/'EJEC REGULAR'!$D$1</f>
        <v>0</v>
      </c>
      <c r="R18" s="8">
        <f>'EJEC NO IMPRIMIR'!R18/'EJEC REGULAR'!$D$1</f>
        <v>0</v>
      </c>
      <c r="S18" s="8">
        <f>'EJEC NO IMPRIMIR'!S18/'EJEC REGULAR'!$D$1</f>
        <v>0</v>
      </c>
      <c r="T18" s="8">
        <f>'EJEC NO IMPRIMIR'!T18/'EJEC REGULAR'!$D$1</f>
        <v>0</v>
      </c>
      <c r="U18" s="8">
        <f t="shared" si="5"/>
        <v>371826.588</v>
      </c>
      <c r="V18" s="2"/>
      <c r="W18" s="5">
        <f t="shared" si="4"/>
        <v>371826.588</v>
      </c>
      <c r="X18" s="2"/>
      <c r="Y18" s="2"/>
      <c r="Z18" s="59">
        <f t="shared" si="1"/>
        <v>371826.588</v>
      </c>
      <c r="AA18" s="2"/>
      <c r="AB18" s="2"/>
      <c r="AC18" s="2">
        <v>321874632</v>
      </c>
      <c r="AD18" s="2">
        <f t="shared" si="2"/>
        <v>321874.632</v>
      </c>
      <c r="AE18" s="2">
        <f t="shared" si="3"/>
        <v>49951.956000000006</v>
      </c>
      <c r="AF18" s="2"/>
    </row>
    <row r="19" spans="1:32" ht="22.5" customHeight="1">
      <c r="A19" s="3"/>
      <c r="B19" s="17" t="s">
        <v>4</v>
      </c>
      <c r="D19" s="18" t="s">
        <v>27</v>
      </c>
      <c r="F19" s="8">
        <f>'EJEC NO IMPRIMIR'!F19/'EJEC REGULAR'!$D$1</f>
        <v>0</v>
      </c>
      <c r="G19" s="8">
        <f>'EJEC NO IMPRIMIR'!G19/'EJEC REGULAR'!$D$1</f>
        <v>0</v>
      </c>
      <c r="H19" s="8">
        <f>'EJEC NO IMPRIMIR'!H19/'EJEC REGULAR'!$D$1</f>
        <v>0</v>
      </c>
      <c r="I19" s="8">
        <f>'EJEC NO IMPRIMIR'!I19/'EJEC REGULAR'!$D$1</f>
        <v>19550</v>
      </c>
      <c r="J19" s="8">
        <f>'EJEC NO IMPRIMIR'!J19/'EJEC REGULAR'!$D$1</f>
        <v>6605</v>
      </c>
      <c r="K19" s="8">
        <f>'EJEC NO IMPRIMIR'!K19/'EJEC REGULAR'!$D$1</f>
        <v>369184</v>
      </c>
      <c r="L19" s="8">
        <f>'EJEC NO IMPRIMIR'!L19/'EJEC REGULAR'!$D$1</f>
        <v>0</v>
      </c>
      <c r="M19" s="8">
        <f>'EJEC NO IMPRIMIR'!M19/'EJEC REGULAR'!$D$1</f>
        <v>21452</v>
      </c>
      <c r="N19" s="8">
        <f>'EJEC NO IMPRIMIR'!N19/'EJEC REGULAR'!$D$1</f>
        <v>6</v>
      </c>
      <c r="O19" s="8">
        <f>'EJEC NO IMPRIMIR'!O19/'EJEC REGULAR'!$D$1</f>
        <v>0</v>
      </c>
      <c r="P19" s="8">
        <f>'EJEC NO IMPRIMIR'!P19/'EJEC REGULAR'!$D$1</f>
        <v>0</v>
      </c>
      <c r="Q19" s="8">
        <f>'EJEC NO IMPRIMIR'!Q19/'EJEC REGULAR'!$D$1</f>
        <v>0</v>
      </c>
      <c r="R19" s="8">
        <f>'EJEC NO IMPRIMIR'!R19/'EJEC REGULAR'!$D$1</f>
        <v>27700</v>
      </c>
      <c r="S19" s="8">
        <f>'EJEC NO IMPRIMIR'!S19/'EJEC REGULAR'!$D$1</f>
        <v>0</v>
      </c>
      <c r="T19" s="8">
        <f>'EJEC NO IMPRIMIR'!T19/'EJEC REGULAR'!$D$1</f>
        <v>11378</v>
      </c>
      <c r="U19" s="8">
        <f t="shared" si="5"/>
        <v>455875</v>
      </c>
      <c r="V19" s="2"/>
      <c r="W19" s="5">
        <f t="shared" si="4"/>
        <v>444497</v>
      </c>
      <c r="X19" s="2"/>
      <c r="Y19" s="2"/>
      <c r="Z19" s="59">
        <f t="shared" si="1"/>
        <v>444497</v>
      </c>
      <c r="AA19" s="2"/>
      <c r="AB19" s="2"/>
      <c r="AD19" s="2">
        <f t="shared" si="2"/>
        <v>0</v>
      </c>
      <c r="AE19" s="2">
        <f t="shared" si="3"/>
        <v>444497</v>
      </c>
      <c r="AF19" s="2"/>
    </row>
    <row r="20" spans="1:32" ht="22.5" customHeight="1">
      <c r="A20" s="3"/>
      <c r="B20" s="17" t="s">
        <v>71</v>
      </c>
      <c r="D20" s="18" t="s">
        <v>28</v>
      </c>
      <c r="F20" s="8">
        <f>'EJEC NO IMPRIMIR'!F20/'EJEC REGULAR'!$D$1</f>
        <v>0</v>
      </c>
      <c r="G20" s="8">
        <f>'EJEC NO IMPRIMIR'!G20/'EJEC REGULAR'!$D$1</f>
        <v>0</v>
      </c>
      <c r="H20" s="8">
        <f>'EJEC NO IMPRIMIR'!H20/'EJEC REGULAR'!$D$1</f>
        <v>0</v>
      </c>
      <c r="I20" s="8">
        <f>'EJEC NO IMPRIMIR'!I20/'EJEC REGULAR'!$D$1</f>
        <v>0</v>
      </c>
      <c r="J20" s="8">
        <f>'EJEC NO IMPRIMIR'!J20/'EJEC REGULAR'!$D$1</f>
        <v>0</v>
      </c>
      <c r="K20" s="8">
        <f>'EJEC NO IMPRIMIR'!K20/'EJEC REGULAR'!$D$1</f>
        <v>0</v>
      </c>
      <c r="L20" s="8">
        <f>'EJEC NO IMPRIMIR'!L20/'EJEC REGULAR'!$D$1</f>
        <v>0</v>
      </c>
      <c r="M20" s="8">
        <f>'EJEC NO IMPRIMIR'!M20/'EJEC REGULAR'!$D$1</f>
        <v>0</v>
      </c>
      <c r="N20" s="8">
        <f>'EJEC NO IMPRIMIR'!N20/'EJEC REGULAR'!$D$1</f>
        <v>0</v>
      </c>
      <c r="O20" s="8">
        <f>'EJEC NO IMPRIMIR'!O20/'EJEC REGULAR'!$D$1</f>
        <v>0</v>
      </c>
      <c r="P20" s="8">
        <f>'EJEC NO IMPRIMIR'!P20/'EJEC REGULAR'!$D$1</f>
        <v>0</v>
      </c>
      <c r="Q20" s="8">
        <f>'EJEC NO IMPRIMIR'!Q20/'EJEC REGULAR'!$D$1</f>
        <v>0</v>
      </c>
      <c r="R20" s="8">
        <f>'EJEC NO IMPRIMIR'!R20/'EJEC REGULAR'!$D$1</f>
        <v>0</v>
      </c>
      <c r="S20" s="8">
        <f>'EJEC NO IMPRIMIR'!S20/'EJEC REGULAR'!$D$1</f>
        <v>0</v>
      </c>
      <c r="T20" s="8">
        <f>'EJEC NO IMPRIMIR'!T20/'EJEC REGULAR'!$D$1</f>
        <v>0</v>
      </c>
      <c r="U20" s="8">
        <f t="shared" si="5"/>
        <v>0</v>
      </c>
      <c r="V20" s="2"/>
      <c r="W20" s="5">
        <f t="shared" si="4"/>
        <v>0</v>
      </c>
      <c r="X20" s="2"/>
      <c r="Y20" s="2"/>
      <c r="Z20" s="2">
        <f t="shared" si="1"/>
        <v>0</v>
      </c>
      <c r="AA20" s="2"/>
      <c r="AB20" s="2"/>
      <c r="AD20" s="2">
        <f t="shared" si="2"/>
        <v>0</v>
      </c>
      <c r="AE20" s="2">
        <f t="shared" si="3"/>
        <v>0</v>
      </c>
      <c r="AF20" s="2"/>
    </row>
    <row r="21" spans="1:32" ht="22.5" customHeight="1">
      <c r="A21" s="3"/>
      <c r="B21" s="17" t="s">
        <v>72</v>
      </c>
      <c r="D21" s="18" t="s">
        <v>29</v>
      </c>
      <c r="F21" s="8">
        <f>'EJEC NO IMPRIMIR'!F21/'EJEC REGULAR'!$D$1</f>
        <v>249305.826</v>
      </c>
      <c r="G21" s="8">
        <f>'EJEC NO IMPRIMIR'!G21/'EJEC REGULAR'!$D$1</f>
        <v>79456.941</v>
      </c>
      <c r="H21" s="8">
        <f>'EJEC NO IMPRIMIR'!H21/'EJEC REGULAR'!$D$1</f>
        <v>249502.449</v>
      </c>
      <c r="I21" s="8">
        <f>'EJEC NO IMPRIMIR'!I21/'EJEC REGULAR'!$D$1</f>
        <v>251230.003</v>
      </c>
      <c r="J21" s="8">
        <f>'EJEC NO IMPRIMIR'!J21/'EJEC REGULAR'!$D$1</f>
        <v>392895.265</v>
      </c>
      <c r="K21" s="8">
        <f>'EJEC NO IMPRIMIR'!K21/'EJEC REGULAR'!$D$1</f>
        <v>8348543.722</v>
      </c>
      <c r="L21" s="8">
        <f>'EJEC NO IMPRIMIR'!L21/'EJEC REGULAR'!$D$1</f>
        <v>216122.245</v>
      </c>
      <c r="M21" s="8">
        <f>'EJEC NO IMPRIMIR'!M21/'EJEC REGULAR'!$D$1</f>
        <v>3100687.271</v>
      </c>
      <c r="N21" s="8">
        <f>'EJEC NO IMPRIMIR'!N21/'EJEC REGULAR'!$D$1</f>
        <v>95964.001</v>
      </c>
      <c r="O21" s="8">
        <f>'EJEC NO IMPRIMIR'!O21/'EJEC REGULAR'!$D$1</f>
        <v>52553.61</v>
      </c>
      <c r="P21" s="8">
        <f>'EJEC NO IMPRIMIR'!P21/'EJEC REGULAR'!$D$1</f>
        <v>528669.215</v>
      </c>
      <c r="Q21" s="8">
        <f>'EJEC NO IMPRIMIR'!Q21/'EJEC REGULAR'!$D$1</f>
        <v>109193.713</v>
      </c>
      <c r="R21" s="8">
        <f>'EJEC NO IMPRIMIR'!R21/'EJEC REGULAR'!$D$1</f>
        <v>377328.442</v>
      </c>
      <c r="S21" s="8">
        <f>'EJEC NO IMPRIMIR'!S21/'EJEC REGULAR'!$D$1</f>
        <v>25398</v>
      </c>
      <c r="T21" s="8">
        <f>'EJEC NO IMPRIMIR'!T21/'EJEC REGULAR'!$D$1</f>
        <v>0</v>
      </c>
      <c r="U21" s="8">
        <f t="shared" si="5"/>
        <v>14076850.702999998</v>
      </c>
      <c r="V21" s="2"/>
      <c r="W21" s="5">
        <f t="shared" si="4"/>
        <v>14051452.702999998</v>
      </c>
      <c r="X21" s="2"/>
      <c r="Y21" s="48" t="e">
        <f>+#REF!</f>
        <v>#REF!</v>
      </c>
      <c r="Z21" s="59" t="e">
        <f t="shared" si="1"/>
        <v>#REF!</v>
      </c>
      <c r="AA21" s="2"/>
      <c r="AB21" s="2"/>
      <c r="AC21" s="2">
        <v>4590792528</v>
      </c>
      <c r="AD21" s="2">
        <f t="shared" si="2"/>
        <v>4590792.528</v>
      </c>
      <c r="AE21" s="2" t="e">
        <f t="shared" si="3"/>
        <v>#REF!</v>
      </c>
      <c r="AF21" s="2"/>
    </row>
    <row r="22" spans="1:32" ht="22.5" customHeight="1">
      <c r="A22" s="3"/>
      <c r="B22" s="17" t="s">
        <v>73</v>
      </c>
      <c r="D22" s="18" t="s">
        <v>51</v>
      </c>
      <c r="F22" s="8">
        <f>'EJEC NO IMPRIMIR'!F22/'EJEC REGULAR'!$D$1</f>
        <v>0</v>
      </c>
      <c r="G22" s="8">
        <f>'EJEC NO IMPRIMIR'!G22/'EJEC REGULAR'!$D$1</f>
        <v>0</v>
      </c>
      <c r="H22" s="8">
        <f>'EJEC NO IMPRIMIR'!H22/'EJEC REGULAR'!$D$1</f>
        <v>0</v>
      </c>
      <c r="I22" s="8">
        <f>'EJEC NO IMPRIMIR'!I22/'EJEC REGULAR'!$D$1</f>
        <v>0</v>
      </c>
      <c r="J22" s="8">
        <f>'EJEC NO IMPRIMIR'!J22/'EJEC REGULAR'!$D$1</f>
        <v>0</v>
      </c>
      <c r="K22" s="8">
        <f>'EJEC NO IMPRIMIR'!K22/'EJEC REGULAR'!$D$1</f>
        <v>0</v>
      </c>
      <c r="L22" s="8">
        <f>'EJEC NO IMPRIMIR'!L22/'EJEC REGULAR'!$D$1</f>
        <v>0</v>
      </c>
      <c r="M22" s="8">
        <f>'EJEC NO IMPRIMIR'!M22/'EJEC REGULAR'!$D$1</f>
        <v>0</v>
      </c>
      <c r="N22" s="8">
        <f>'EJEC NO IMPRIMIR'!N22/'EJEC REGULAR'!$D$1</f>
        <v>4998261.584</v>
      </c>
      <c r="O22" s="8">
        <f>'EJEC NO IMPRIMIR'!O22/'EJEC REGULAR'!$D$1</f>
        <v>0</v>
      </c>
      <c r="P22" s="8">
        <f>'EJEC NO IMPRIMIR'!P22/'EJEC REGULAR'!$D$1</f>
        <v>0</v>
      </c>
      <c r="Q22" s="8">
        <f>'EJEC NO IMPRIMIR'!Q22/'EJEC REGULAR'!$D$1</f>
        <v>602460801.105</v>
      </c>
      <c r="R22" s="8">
        <f>'EJEC NO IMPRIMIR'!R22/'EJEC REGULAR'!$D$1</f>
        <v>0</v>
      </c>
      <c r="S22" s="8">
        <f>'EJEC NO IMPRIMIR'!S22/'EJEC REGULAR'!$D$1</f>
        <v>0</v>
      </c>
      <c r="T22" s="8">
        <f>'EJEC NO IMPRIMIR'!T22/'EJEC REGULAR'!$D$1</f>
        <v>0</v>
      </c>
      <c r="U22" s="8">
        <f t="shared" si="5"/>
        <v>607459062.689</v>
      </c>
      <c r="V22" s="2"/>
      <c r="W22" s="5">
        <f t="shared" si="4"/>
        <v>607459062.689</v>
      </c>
      <c r="X22" s="2"/>
      <c r="Y22" s="48" t="e">
        <f>+#REF!</f>
        <v>#REF!</v>
      </c>
      <c r="Z22" s="59" t="e">
        <f t="shared" si="1"/>
        <v>#REF!</v>
      </c>
      <c r="AA22" s="2"/>
      <c r="AB22" s="2"/>
      <c r="AC22" s="2">
        <v>370760546774</v>
      </c>
      <c r="AD22" s="2">
        <f t="shared" si="2"/>
        <v>370760546.774</v>
      </c>
      <c r="AE22" s="2" t="e">
        <f t="shared" si="3"/>
        <v>#REF!</v>
      </c>
      <c r="AF22" s="2"/>
    </row>
    <row r="23" spans="1:32" ht="22.5" customHeight="1">
      <c r="A23" s="3"/>
      <c r="B23" s="17">
        <v>14</v>
      </c>
      <c r="D23" s="18" t="s">
        <v>95</v>
      </c>
      <c r="F23" s="8">
        <f>'EJEC NO IMPRIMIR'!F23/'EJEC REGULAR'!$D$1</f>
        <v>0</v>
      </c>
      <c r="G23" s="8">
        <f>'EJEC NO IMPRIMIR'!G23/'EJEC REGULAR'!$D$1</f>
        <v>0</v>
      </c>
      <c r="H23" s="8">
        <f>'EJEC NO IMPRIMIR'!H23/'EJEC REGULAR'!$D$1</f>
        <v>0</v>
      </c>
      <c r="I23" s="8">
        <f>'EJEC NO IMPRIMIR'!I23/'EJEC REGULAR'!$D$1</f>
        <v>0</v>
      </c>
      <c r="J23" s="8">
        <f>'EJEC NO IMPRIMIR'!J23/'EJEC REGULAR'!$D$1</f>
        <v>0</v>
      </c>
      <c r="K23" s="8">
        <f>'EJEC NO IMPRIMIR'!K23/'EJEC REGULAR'!$D$1</f>
        <v>0</v>
      </c>
      <c r="L23" s="8">
        <f>'EJEC NO IMPRIMIR'!L23/'EJEC REGULAR'!$D$1</f>
        <v>0</v>
      </c>
      <c r="M23" s="8">
        <f>'EJEC NO IMPRIMIR'!M23/'EJEC REGULAR'!$D$1</f>
        <v>0</v>
      </c>
      <c r="N23" s="8">
        <f>'EJEC NO IMPRIMIR'!N23/'EJEC REGULAR'!$D$1</f>
        <v>0</v>
      </c>
      <c r="O23" s="8">
        <f>'EJEC NO IMPRIMIR'!O23/'EJEC REGULAR'!$D$1</f>
        <v>0</v>
      </c>
      <c r="P23" s="8">
        <f>'EJEC NO IMPRIMIR'!P23/'EJEC REGULAR'!$D$1</f>
        <v>0</v>
      </c>
      <c r="Q23" s="8">
        <f>'EJEC NO IMPRIMIR'!Q23/'EJEC REGULAR'!$D$1</f>
        <v>0</v>
      </c>
      <c r="R23" s="8">
        <f>'EJEC NO IMPRIMIR'!R23/'EJEC REGULAR'!$D$1</f>
        <v>0</v>
      </c>
      <c r="S23" s="8">
        <f>'EJEC NO IMPRIMIR'!S23/'EJEC REGULAR'!$D$1</f>
        <v>0</v>
      </c>
      <c r="T23" s="8">
        <f>'EJEC NO IMPRIMIR'!T23/'EJEC REGULAR'!$D$1</f>
        <v>0</v>
      </c>
      <c r="U23" s="8">
        <f t="shared" si="5"/>
        <v>0</v>
      </c>
      <c r="V23" s="2"/>
      <c r="W23" s="5">
        <f t="shared" si="4"/>
        <v>0</v>
      </c>
      <c r="X23" s="2"/>
      <c r="Y23" s="2"/>
      <c r="Z23" s="2">
        <f t="shared" si="1"/>
        <v>0</v>
      </c>
      <c r="AA23" s="2"/>
      <c r="AB23" s="2"/>
      <c r="AD23" s="2">
        <f t="shared" si="2"/>
        <v>0</v>
      </c>
      <c r="AE23" s="2">
        <f t="shared" si="3"/>
        <v>0</v>
      </c>
      <c r="AF23" s="2"/>
    </row>
    <row r="24" spans="1:32" ht="22.5" customHeight="1">
      <c r="A24" s="3"/>
      <c r="B24" s="17" t="s">
        <v>74</v>
      </c>
      <c r="D24" s="18" t="s">
        <v>5</v>
      </c>
      <c r="F24" s="8">
        <f>'EJEC NO IMPRIMIR'!F24/'EJEC REGULAR'!$D$1</f>
        <v>292926.238</v>
      </c>
      <c r="G24" s="8">
        <f>'EJEC NO IMPRIMIR'!G24/'EJEC REGULAR'!$D$1</f>
        <v>67167.966</v>
      </c>
      <c r="H24" s="8">
        <f>'EJEC NO IMPRIMIR'!H24/'EJEC REGULAR'!$D$1</f>
        <v>46142.266</v>
      </c>
      <c r="I24" s="8">
        <f>'EJEC NO IMPRIMIR'!I24/'EJEC REGULAR'!$D$1</f>
        <v>2118306.517</v>
      </c>
      <c r="J24" s="8">
        <f>'EJEC NO IMPRIMIR'!J24/'EJEC REGULAR'!$D$1</f>
        <v>26228797.902</v>
      </c>
      <c r="K24" s="8">
        <f>'EJEC NO IMPRIMIR'!K24/'EJEC REGULAR'!$D$1</f>
        <v>26729193.979</v>
      </c>
      <c r="L24" s="8">
        <f>'EJEC NO IMPRIMIR'!L24/'EJEC REGULAR'!$D$1</f>
        <v>4610370.611</v>
      </c>
      <c r="M24" s="8">
        <f>'EJEC NO IMPRIMIR'!M24/'EJEC REGULAR'!$D$1</f>
        <v>3538406.103</v>
      </c>
      <c r="N24" s="8">
        <f>'EJEC NO IMPRIMIR'!N24/'EJEC REGULAR'!$D$1</f>
        <v>11981.448</v>
      </c>
      <c r="O24" s="8">
        <f>'EJEC NO IMPRIMIR'!O24/'EJEC REGULAR'!$D$1</f>
        <v>7582032.974</v>
      </c>
      <c r="P24" s="8">
        <f>'EJEC NO IMPRIMIR'!P24/'EJEC REGULAR'!$D$1</f>
        <v>1320141.548</v>
      </c>
      <c r="Q24" s="8">
        <f>'EJEC NO IMPRIMIR'!Q24/'EJEC REGULAR'!$D$1</f>
        <v>65261752.634</v>
      </c>
      <c r="R24" s="8">
        <f>'EJEC NO IMPRIMIR'!R24/'EJEC REGULAR'!$D$1</f>
        <v>914240.81</v>
      </c>
      <c r="S24" s="8">
        <f>'EJEC NO IMPRIMIR'!S24/'EJEC REGULAR'!$D$1</f>
        <v>130289</v>
      </c>
      <c r="T24" s="8">
        <f>'EJEC NO IMPRIMIR'!T24/'EJEC REGULAR'!$D$1</f>
        <v>0</v>
      </c>
      <c r="U24" s="8">
        <f t="shared" si="5"/>
        <v>138851749.996</v>
      </c>
      <c r="V24" s="2"/>
      <c r="W24" s="5">
        <f t="shared" si="4"/>
        <v>138721460.996</v>
      </c>
      <c r="X24" s="2"/>
      <c r="Y24" s="48" t="e">
        <f>+#REF!</f>
        <v>#REF!</v>
      </c>
      <c r="Z24" s="59" t="e">
        <f t="shared" si="1"/>
        <v>#REF!</v>
      </c>
      <c r="AA24" s="2"/>
      <c r="AB24" s="2"/>
      <c r="AC24" s="2">
        <v>30008336678</v>
      </c>
      <c r="AD24" s="2">
        <f t="shared" si="2"/>
        <v>30008336.678</v>
      </c>
      <c r="AE24" s="2" t="e">
        <f t="shared" si="3"/>
        <v>#REF!</v>
      </c>
      <c r="AF24" s="2"/>
    </row>
    <row r="25" spans="1:35" s="39" customFormat="1" ht="24.75" customHeight="1">
      <c r="A25" s="31"/>
      <c r="B25" s="40"/>
      <c r="C25" s="33"/>
      <c r="D25" s="34" t="s">
        <v>6</v>
      </c>
      <c r="E25" s="35"/>
      <c r="F25" s="36">
        <f>SUM(F26,F27,F28,F29,F30,F31,F32,F41,F42,F46,F47,F48,F49)</f>
        <v>7558922.207000001</v>
      </c>
      <c r="G25" s="36">
        <f aca="true" t="shared" si="6" ref="G25:Y25">SUM(G26,G27,G28,G29,G30,G31,G32,G41,G42,G46,G47,G48,G49)</f>
        <v>3455916.0530000003</v>
      </c>
      <c r="H25" s="36">
        <f t="shared" si="6"/>
        <v>9871407.631999997</v>
      </c>
      <c r="I25" s="36">
        <f t="shared" si="6"/>
        <v>22067885.911</v>
      </c>
      <c r="J25" s="36">
        <f t="shared" si="6"/>
        <v>171187507.80900002</v>
      </c>
      <c r="K25" s="36">
        <f t="shared" si="6"/>
        <v>1215736157.417</v>
      </c>
      <c r="L25" s="36">
        <f t="shared" si="6"/>
        <v>79751115.866</v>
      </c>
      <c r="M25" s="36">
        <f t="shared" si="6"/>
        <v>75718122.97</v>
      </c>
      <c r="N25" s="36">
        <f t="shared" si="6"/>
        <v>5854937.674000001</v>
      </c>
      <c r="O25" s="36">
        <f t="shared" si="6"/>
        <v>129262401.97399999</v>
      </c>
      <c r="P25" s="36">
        <f t="shared" si="6"/>
        <v>26506483.03</v>
      </c>
      <c r="Q25" s="36">
        <f t="shared" si="6"/>
        <v>1022273883.3039999</v>
      </c>
      <c r="R25" s="36">
        <f t="shared" si="6"/>
        <v>24476968.408</v>
      </c>
      <c r="S25" s="36">
        <f t="shared" si="6"/>
        <v>2146172</v>
      </c>
      <c r="T25" s="36">
        <f t="shared" si="6"/>
        <v>14890627</v>
      </c>
      <c r="U25" s="36">
        <f>SUM(U26,U27,U28,U29,U30,U31,U32,U41,U42,U46,U47,U48,U49)</f>
        <v>2810758509.255</v>
      </c>
      <c r="V25" s="38"/>
      <c r="W25" s="36">
        <f t="shared" si="6"/>
        <v>2793721710.255</v>
      </c>
      <c r="X25" s="38"/>
      <c r="Y25" s="36" t="e">
        <f t="shared" si="6"/>
        <v>#REF!</v>
      </c>
      <c r="Z25" s="2" t="e">
        <f t="shared" si="1"/>
        <v>#REF!</v>
      </c>
      <c r="AA25" s="38"/>
      <c r="AB25" s="38"/>
      <c r="AC25" s="2"/>
      <c r="AD25" s="38"/>
      <c r="AE25" s="38"/>
      <c r="AF25" s="38"/>
      <c r="AI25" s="36" t="e">
        <f>+U25+#REF!</f>
        <v>#REF!</v>
      </c>
    </row>
    <row r="26" spans="1:37" ht="22.5" customHeight="1">
      <c r="A26" s="3"/>
      <c r="B26" s="17" t="s">
        <v>7</v>
      </c>
      <c r="D26" s="18" t="s">
        <v>8</v>
      </c>
      <c r="F26" s="9">
        <f>'EJEC NO IMPRIMIR'!F26/'EJEC REGULAR'!$D$1</f>
        <v>6454195.866</v>
      </c>
      <c r="G26" s="9">
        <f>'EJEC NO IMPRIMIR'!G26/'EJEC REGULAR'!$D$1</f>
        <v>3014407.907</v>
      </c>
      <c r="H26" s="9">
        <f>'EJEC NO IMPRIMIR'!H26/'EJEC REGULAR'!$D$1</f>
        <v>8467320.041</v>
      </c>
      <c r="I26" s="9">
        <f>'EJEC NO IMPRIMIR'!I26/'EJEC REGULAR'!$D$1</f>
        <v>11430972</v>
      </c>
      <c r="J26" s="9">
        <f>'EJEC NO IMPRIMIR'!J26/'EJEC REGULAR'!$D$1</f>
        <v>17284146.037</v>
      </c>
      <c r="K26" s="9">
        <f>'EJEC NO IMPRIMIR'!K26/'EJEC REGULAR'!$D$1</f>
        <v>114662217</v>
      </c>
      <c r="L26" s="9">
        <f>'EJEC NO IMPRIMIR'!L26/'EJEC REGULAR'!$D$1</f>
        <v>8586516.256</v>
      </c>
      <c r="M26" s="9">
        <f>'EJEC NO IMPRIMIR'!M26/'EJEC REGULAR'!$D$1</f>
        <v>6347316.677</v>
      </c>
      <c r="N26" s="9">
        <f>'EJEC NO IMPRIMIR'!N26/'EJEC REGULAR'!$D$1</f>
        <v>5084713.522</v>
      </c>
      <c r="O26" s="9">
        <f>'EJEC NO IMPRIMIR'!O26/'EJEC REGULAR'!$D$1</f>
        <v>6819228.895</v>
      </c>
      <c r="P26" s="9">
        <f>'EJEC NO IMPRIMIR'!P26/'EJEC REGULAR'!$D$1</f>
        <v>17651382.235</v>
      </c>
      <c r="Q26" s="9">
        <f>'EJEC NO IMPRIMIR'!Q26/'EJEC REGULAR'!$D$1</f>
        <v>12918736.349</v>
      </c>
      <c r="R26" s="9">
        <f>'EJEC NO IMPRIMIR'!R26/'EJEC REGULAR'!$D$1</f>
        <v>15127478.564</v>
      </c>
      <c r="S26" s="9">
        <f>'EJEC NO IMPRIMIR'!S26/'EJEC REGULAR'!$D$1</f>
        <v>1659283</v>
      </c>
      <c r="T26" s="9">
        <f>'EJEC NO IMPRIMIR'!T26/'EJEC REGULAR'!$D$1</f>
        <v>9053383</v>
      </c>
      <c r="U26" s="8">
        <f aca="true" t="shared" si="7" ref="U26:U31">SUM(F26:T26)</f>
        <v>244561297.349</v>
      </c>
      <c r="V26" s="2"/>
      <c r="W26" s="5">
        <f t="shared" si="4"/>
        <v>233848631.349</v>
      </c>
      <c r="X26" s="2"/>
      <c r="Y26" s="48" t="e">
        <f>+#REF!</f>
        <v>#REF!</v>
      </c>
      <c r="Z26" s="2" t="e">
        <f t="shared" si="1"/>
        <v>#REF!</v>
      </c>
      <c r="AA26" s="2"/>
      <c r="AB26" s="2"/>
      <c r="AC26" s="2">
        <v>123974792808</v>
      </c>
      <c r="AD26" s="2">
        <f t="shared" si="2"/>
        <v>123974792.808</v>
      </c>
      <c r="AE26" s="2" t="e">
        <f>+Z26-AD26</f>
        <v>#REF!</v>
      </c>
      <c r="AF26" s="2"/>
      <c r="AK26" s="55"/>
    </row>
    <row r="27" spans="1:37" ht="22.5" customHeight="1">
      <c r="A27" s="3"/>
      <c r="B27" s="17" t="s">
        <v>9</v>
      </c>
      <c r="D27" s="18" t="s">
        <v>10</v>
      </c>
      <c r="F27" s="8">
        <f>'EJEC NO IMPRIMIR'!F27/'EJEC REGULAR'!$D$1</f>
        <v>265587.692</v>
      </c>
      <c r="G27" s="8">
        <f>'EJEC NO IMPRIMIR'!G27/'EJEC REGULAR'!$D$1</f>
        <v>167769.27</v>
      </c>
      <c r="H27" s="8">
        <f>'EJEC NO IMPRIMIR'!H27/'EJEC REGULAR'!$D$1</f>
        <v>372404.222</v>
      </c>
      <c r="I27" s="8">
        <f>'EJEC NO IMPRIMIR'!I27/'EJEC REGULAR'!$D$1</f>
        <v>661355.413</v>
      </c>
      <c r="J27" s="8">
        <f>'EJEC NO IMPRIMIR'!J27/'EJEC REGULAR'!$D$1</f>
        <v>1095602.578</v>
      </c>
      <c r="K27" s="8">
        <f>'EJEC NO IMPRIMIR'!K27/'EJEC REGULAR'!$D$1</f>
        <v>7797872.682</v>
      </c>
      <c r="L27" s="8">
        <f>'EJEC NO IMPRIMIR'!L27/'EJEC REGULAR'!$D$1</f>
        <v>636135.119</v>
      </c>
      <c r="M27" s="8">
        <f>'EJEC NO IMPRIMIR'!M27/'EJEC REGULAR'!$D$1</f>
        <v>361745.405</v>
      </c>
      <c r="N27" s="8">
        <f>'EJEC NO IMPRIMIR'!N27/'EJEC REGULAR'!$D$1</f>
        <v>238579.618</v>
      </c>
      <c r="O27" s="8">
        <f>'EJEC NO IMPRIMIR'!O27/'EJEC REGULAR'!$D$1</f>
        <v>891625.342</v>
      </c>
      <c r="P27" s="8">
        <f>'EJEC NO IMPRIMIR'!P27/'EJEC REGULAR'!$D$1</f>
        <v>4854686.312</v>
      </c>
      <c r="Q27" s="8">
        <f>'EJEC NO IMPRIMIR'!Q27/'EJEC REGULAR'!$D$1</f>
        <v>1053798.537</v>
      </c>
      <c r="R27" s="8">
        <f>'EJEC NO IMPRIMIR'!R27/'EJEC REGULAR'!$D$1</f>
        <v>1193759.698</v>
      </c>
      <c r="S27" s="8">
        <f>'EJEC NO IMPRIMIR'!S27/'EJEC REGULAR'!$D$1</f>
        <v>173061</v>
      </c>
      <c r="T27" s="8">
        <f>'EJEC NO IMPRIMIR'!T27/'EJEC REGULAR'!$D$1</f>
        <v>3695230</v>
      </c>
      <c r="U27" s="8">
        <f t="shared" si="7"/>
        <v>23459212.888</v>
      </c>
      <c r="V27" s="2"/>
      <c r="W27" s="5">
        <f t="shared" si="4"/>
        <v>19590921.888</v>
      </c>
      <c r="X27" s="2"/>
      <c r="Y27" s="48" t="e">
        <f>+#REF!</f>
        <v>#REF!</v>
      </c>
      <c r="Z27" s="2" t="e">
        <f t="shared" si="1"/>
        <v>#REF!</v>
      </c>
      <c r="AA27" s="2"/>
      <c r="AB27" s="2"/>
      <c r="AC27" s="2">
        <v>8478333006</v>
      </c>
      <c r="AD27" s="2">
        <f t="shared" si="2"/>
        <v>8478333.006</v>
      </c>
      <c r="AE27" s="2" t="e">
        <f aca="true" t="shared" si="8" ref="AE27:AE48">+Z27-AD27</f>
        <v>#REF!</v>
      </c>
      <c r="AF27" s="2"/>
      <c r="AK27" s="55"/>
    </row>
    <row r="28" spans="1:37" ht="22.5" customHeight="1">
      <c r="A28" s="3"/>
      <c r="B28" s="17" t="s">
        <v>11</v>
      </c>
      <c r="D28" s="18" t="s">
        <v>52</v>
      </c>
      <c r="F28" s="8">
        <f>'EJEC NO IMPRIMIR'!F28/'EJEC REGULAR'!$D$1</f>
        <v>407639.234</v>
      </c>
      <c r="G28" s="8">
        <f>'EJEC NO IMPRIMIR'!G28/'EJEC REGULAR'!$D$1</f>
        <v>50855.549</v>
      </c>
      <c r="H28" s="8">
        <f>'EJEC NO IMPRIMIR'!H28/'EJEC REGULAR'!$D$1</f>
        <v>539197.704</v>
      </c>
      <c r="I28" s="8">
        <f>'EJEC NO IMPRIMIR'!I28/'EJEC REGULAR'!$D$1</f>
        <v>371655.099</v>
      </c>
      <c r="J28" s="8">
        <f>'EJEC NO IMPRIMIR'!J28/'EJEC REGULAR'!$D$1</f>
        <v>575213.559</v>
      </c>
      <c r="K28" s="8">
        <f>'EJEC NO IMPRIMIR'!K28/'EJEC REGULAR'!$D$1</f>
        <v>5420713.519</v>
      </c>
      <c r="L28" s="8">
        <f>'EJEC NO IMPRIMIR'!L28/'EJEC REGULAR'!$D$1</f>
        <v>122939.854</v>
      </c>
      <c r="M28" s="8">
        <f>'EJEC NO IMPRIMIR'!M28/'EJEC REGULAR'!$D$1</f>
        <v>125167.292</v>
      </c>
      <c r="N28" s="8">
        <f>'EJEC NO IMPRIMIR'!N28/'EJEC REGULAR'!$D$1</f>
        <v>184249.724</v>
      </c>
      <c r="O28" s="8">
        <f>'EJEC NO IMPRIMIR'!O28/'EJEC REGULAR'!$D$1</f>
        <v>195178.529</v>
      </c>
      <c r="P28" s="8">
        <f>'EJEC NO IMPRIMIR'!P28/'EJEC REGULAR'!$D$1</f>
        <v>1282693.756</v>
      </c>
      <c r="Q28" s="8">
        <f>'EJEC NO IMPRIMIR'!Q28/'EJEC REGULAR'!$D$1</f>
        <v>133970</v>
      </c>
      <c r="R28" s="8">
        <f>'EJEC NO IMPRIMIR'!R28/'EJEC REGULAR'!$D$1</f>
        <v>159231.074</v>
      </c>
      <c r="S28" s="8">
        <f>'EJEC NO IMPRIMIR'!S28/'EJEC REGULAR'!$D$1</f>
        <v>71278</v>
      </c>
      <c r="T28" s="8">
        <f>'EJEC NO IMPRIMIR'!T28/'EJEC REGULAR'!$D$1</f>
        <v>103367</v>
      </c>
      <c r="U28" s="8">
        <f t="shared" si="7"/>
        <v>9743349.893000001</v>
      </c>
      <c r="V28" s="2"/>
      <c r="W28" s="5">
        <f t="shared" si="4"/>
        <v>9568704.893000001</v>
      </c>
      <c r="X28" s="2"/>
      <c r="Y28" s="2"/>
      <c r="Z28" s="2">
        <f t="shared" si="1"/>
        <v>9568704.893000001</v>
      </c>
      <c r="AA28" s="2"/>
      <c r="AB28" s="2"/>
      <c r="AC28" s="2">
        <v>2901888644</v>
      </c>
      <c r="AD28" s="2">
        <f t="shared" si="2"/>
        <v>2901888.644</v>
      </c>
      <c r="AE28" s="2">
        <f t="shared" si="8"/>
        <v>6666816.249000002</v>
      </c>
      <c r="AF28" s="2"/>
      <c r="AK28" s="55"/>
    </row>
    <row r="29" spans="1:37" ht="22.5" customHeight="1">
      <c r="A29" s="3"/>
      <c r="B29" s="17" t="s">
        <v>12</v>
      </c>
      <c r="D29" s="18" t="s">
        <v>14</v>
      </c>
      <c r="F29" s="8">
        <f>'EJEC NO IMPRIMIR'!F29/'EJEC REGULAR'!$D$1</f>
        <v>75129.96</v>
      </c>
      <c r="G29" s="8">
        <f>'EJEC NO IMPRIMIR'!G29/'EJEC REGULAR'!$D$1</f>
        <v>0</v>
      </c>
      <c r="H29" s="8">
        <f>'EJEC NO IMPRIMIR'!H29/'EJEC REGULAR'!$D$1</f>
        <v>0</v>
      </c>
      <c r="I29" s="8">
        <f>'EJEC NO IMPRIMIR'!I29/'EJEC REGULAR'!$D$1</f>
        <v>0</v>
      </c>
      <c r="J29" s="8">
        <f>'EJEC NO IMPRIMIR'!J29/'EJEC REGULAR'!$D$1</f>
        <v>0</v>
      </c>
      <c r="K29" s="8">
        <f>'EJEC NO IMPRIMIR'!K29/'EJEC REGULAR'!$D$1</f>
        <v>1472746.482</v>
      </c>
      <c r="L29" s="8">
        <f>'EJEC NO IMPRIMIR'!L29/'EJEC REGULAR'!$D$1</f>
        <v>0</v>
      </c>
      <c r="M29" s="8">
        <f>'EJEC NO IMPRIMIR'!M29/'EJEC REGULAR'!$D$1</f>
        <v>0</v>
      </c>
      <c r="N29" s="8">
        <f>'EJEC NO IMPRIMIR'!N29/'EJEC REGULAR'!$D$1</f>
        <v>0</v>
      </c>
      <c r="O29" s="8">
        <f>'EJEC NO IMPRIMIR'!O29/'EJEC REGULAR'!$D$1</f>
        <v>0</v>
      </c>
      <c r="P29" s="8">
        <f>'EJEC NO IMPRIMIR'!P29/'EJEC REGULAR'!$D$1</f>
        <v>0</v>
      </c>
      <c r="Q29" s="8">
        <f>'EJEC NO IMPRIMIR'!Q29/'EJEC REGULAR'!$D$1</f>
        <v>566663.974</v>
      </c>
      <c r="R29" s="8">
        <f>'EJEC NO IMPRIMIR'!R29/'EJEC REGULAR'!$D$1</f>
        <v>144558</v>
      </c>
      <c r="S29" s="8">
        <f>'EJEC NO IMPRIMIR'!S29/'EJEC REGULAR'!$D$1</f>
        <v>0</v>
      </c>
      <c r="T29" s="8">
        <f>'EJEC NO IMPRIMIR'!T29/'EJEC REGULAR'!$D$1</f>
        <v>0</v>
      </c>
      <c r="U29" s="8">
        <f t="shared" si="7"/>
        <v>2259098.416</v>
      </c>
      <c r="V29" s="2"/>
      <c r="W29" s="5">
        <f t="shared" si="4"/>
        <v>2259098.416</v>
      </c>
      <c r="X29" s="2"/>
      <c r="Y29" s="2"/>
      <c r="Z29" s="2">
        <f t="shared" si="1"/>
        <v>2259098.416</v>
      </c>
      <c r="AA29" s="2"/>
      <c r="AB29" s="2"/>
      <c r="AC29" s="2">
        <v>536526757</v>
      </c>
      <c r="AD29" s="2">
        <f t="shared" si="2"/>
        <v>536526.757</v>
      </c>
      <c r="AE29" s="2">
        <f t="shared" si="8"/>
        <v>1722571.6590000002</v>
      </c>
      <c r="AF29" s="2"/>
      <c r="AK29" s="55"/>
    </row>
    <row r="30" spans="1:37" ht="22.5" customHeight="1">
      <c r="A30" s="3"/>
      <c r="B30" s="17" t="s">
        <v>13</v>
      </c>
      <c r="D30" s="18" t="s">
        <v>30</v>
      </c>
      <c r="F30" s="8">
        <f>'EJEC NO IMPRIMIR'!F30/'EJEC REGULAR'!$D$1</f>
        <v>99117</v>
      </c>
      <c r="G30" s="8">
        <f>'EJEC NO IMPRIMIR'!G30/'EJEC REGULAR'!$D$1</f>
        <v>56508</v>
      </c>
      <c r="H30" s="8">
        <f>'EJEC NO IMPRIMIR'!H30/'EJEC REGULAR'!$D$1</f>
        <v>180684</v>
      </c>
      <c r="I30" s="8">
        <f>'EJEC NO IMPRIMIR'!I30/'EJEC REGULAR'!$D$1</f>
        <v>212288</v>
      </c>
      <c r="J30" s="8">
        <f>'EJEC NO IMPRIMIR'!J30/'EJEC REGULAR'!$D$1</f>
        <v>310647</v>
      </c>
      <c r="K30" s="8">
        <f>'EJEC NO IMPRIMIR'!K30/'EJEC REGULAR'!$D$1</f>
        <v>1036940</v>
      </c>
      <c r="L30" s="8">
        <f>'EJEC NO IMPRIMIR'!L30/'EJEC REGULAR'!$D$1</f>
        <v>232173</v>
      </c>
      <c r="M30" s="8">
        <f>'EJEC NO IMPRIMIR'!M30/'EJEC REGULAR'!$D$1</f>
        <v>106872</v>
      </c>
      <c r="N30" s="8">
        <f>'EJEC NO IMPRIMIR'!N30/'EJEC REGULAR'!$D$1</f>
        <v>114846</v>
      </c>
      <c r="O30" s="8">
        <f>'EJEC NO IMPRIMIR'!O30/'EJEC REGULAR'!$D$1</f>
        <v>98542</v>
      </c>
      <c r="P30" s="8">
        <f>'EJEC NO IMPRIMIR'!P30/'EJEC REGULAR'!$D$1</f>
        <v>332751</v>
      </c>
      <c r="Q30" s="8">
        <f>'EJEC NO IMPRIMIR'!Q30/'EJEC REGULAR'!$D$1</f>
        <v>152258</v>
      </c>
      <c r="R30" s="8">
        <f>'EJEC NO IMPRIMIR'!R30/'EJEC REGULAR'!$D$1</f>
        <v>282441</v>
      </c>
      <c r="S30" s="8">
        <f>'EJEC NO IMPRIMIR'!S30/'EJEC REGULAR'!$D$1</f>
        <v>54968</v>
      </c>
      <c r="T30" s="8">
        <f>'EJEC NO IMPRIMIR'!T30/'EJEC REGULAR'!$D$1</f>
        <v>118943</v>
      </c>
      <c r="U30" s="8">
        <f t="shared" si="7"/>
        <v>3389978</v>
      </c>
      <c r="V30" s="2"/>
      <c r="W30" s="5">
        <f t="shared" si="4"/>
        <v>3216067</v>
      </c>
      <c r="X30" s="2"/>
      <c r="Y30" s="2"/>
      <c r="Z30" s="2">
        <f t="shared" si="1"/>
        <v>3216067</v>
      </c>
      <c r="AA30" s="2"/>
      <c r="AB30" s="2"/>
      <c r="AD30" s="2">
        <f t="shared" si="2"/>
        <v>0</v>
      </c>
      <c r="AE30" s="2">
        <f t="shared" si="8"/>
        <v>3216067</v>
      </c>
      <c r="AF30" s="2"/>
      <c r="AK30" s="55"/>
    </row>
    <row r="31" spans="1:37" ht="22.5" customHeight="1">
      <c r="A31" s="3"/>
      <c r="B31" s="17" t="s">
        <v>75</v>
      </c>
      <c r="D31" s="18" t="s">
        <v>67</v>
      </c>
      <c r="F31" s="8">
        <f>'EJEC NO IMPRIMIR'!F31/'EJEC REGULAR'!$D$1</f>
        <v>51265.866</v>
      </c>
      <c r="G31" s="8">
        <f>'EJEC NO IMPRIMIR'!G31/'EJEC REGULAR'!$D$1</f>
        <v>0</v>
      </c>
      <c r="H31" s="8">
        <f>'EJEC NO IMPRIMIR'!H31/'EJEC REGULAR'!$D$1</f>
        <v>0</v>
      </c>
      <c r="I31" s="8">
        <f>'EJEC NO IMPRIMIR'!I31/'EJEC REGULAR'!$D$1</f>
        <v>0</v>
      </c>
      <c r="J31" s="8">
        <f>'EJEC NO IMPRIMIR'!J31/'EJEC REGULAR'!$D$1</f>
        <v>7448.22</v>
      </c>
      <c r="K31" s="8">
        <f>'EJEC NO IMPRIMIR'!K31/'EJEC REGULAR'!$D$1</f>
        <v>524789.271</v>
      </c>
      <c r="L31" s="8">
        <f>'EJEC NO IMPRIMIR'!L31/'EJEC REGULAR'!$D$1</f>
        <v>143987.093</v>
      </c>
      <c r="M31" s="8">
        <f>'EJEC NO IMPRIMIR'!M31/'EJEC REGULAR'!$D$1</f>
        <v>40855.632</v>
      </c>
      <c r="N31" s="8">
        <f>'EJEC NO IMPRIMIR'!N31/'EJEC REGULAR'!$D$1</f>
        <v>0</v>
      </c>
      <c r="O31" s="8">
        <f>'EJEC NO IMPRIMIR'!O31/'EJEC REGULAR'!$D$1</f>
        <v>0</v>
      </c>
      <c r="P31" s="8">
        <f>'EJEC NO IMPRIMIR'!P31/'EJEC REGULAR'!$D$1</f>
        <v>0</v>
      </c>
      <c r="Q31" s="8">
        <f>'EJEC NO IMPRIMIR'!Q31/'EJEC REGULAR'!$D$1</f>
        <v>8368.93</v>
      </c>
      <c r="R31" s="8">
        <f>'EJEC NO IMPRIMIR'!R31/'EJEC REGULAR'!$D$1</f>
        <v>0</v>
      </c>
      <c r="S31" s="8">
        <f>'EJEC NO IMPRIMIR'!S31/'EJEC REGULAR'!$D$1</f>
        <v>0</v>
      </c>
      <c r="T31" s="8">
        <f>'EJEC NO IMPRIMIR'!T31/'EJEC REGULAR'!$D$1</f>
        <v>0</v>
      </c>
      <c r="U31" s="8">
        <f t="shared" si="7"/>
        <v>776715.012</v>
      </c>
      <c r="V31" s="2"/>
      <c r="W31" s="5">
        <f t="shared" si="4"/>
        <v>776715.012</v>
      </c>
      <c r="X31" s="2"/>
      <c r="Y31" s="48" t="e">
        <f>+#REF!</f>
        <v>#REF!</v>
      </c>
      <c r="Z31" s="2" t="e">
        <f t="shared" si="1"/>
        <v>#REF!</v>
      </c>
      <c r="AA31" s="2"/>
      <c r="AB31" s="2"/>
      <c r="AC31" s="2">
        <v>1766087846</v>
      </c>
      <c r="AD31" s="2">
        <f t="shared" si="2"/>
        <v>1766087.846</v>
      </c>
      <c r="AE31" s="2" t="e">
        <f t="shared" si="8"/>
        <v>#REF!</v>
      </c>
      <c r="AF31" s="2"/>
      <c r="AK31" s="55"/>
    </row>
    <row r="32" spans="1:37" ht="22.5" customHeight="1">
      <c r="A32" s="3"/>
      <c r="B32" s="17" t="s">
        <v>76</v>
      </c>
      <c r="D32" s="21" t="s">
        <v>68</v>
      </c>
      <c r="F32" s="10">
        <f>'EJEC NO IMPRIMIR'!F32/'EJEC REGULAR'!$D$1</f>
        <v>102290.967</v>
      </c>
      <c r="G32" s="10">
        <f>'EJEC NO IMPRIMIR'!G32/'EJEC REGULAR'!$D$1</f>
        <v>62327.099</v>
      </c>
      <c r="H32" s="10">
        <f>'EJEC NO IMPRIMIR'!H32/'EJEC REGULAR'!$D$1</f>
        <v>221152.087</v>
      </c>
      <c r="I32" s="10">
        <f>'EJEC NO IMPRIMIR'!I32/'EJEC REGULAR'!$D$1</f>
        <v>395573.485</v>
      </c>
      <c r="J32" s="10">
        <f>'EJEC NO IMPRIMIR'!J32/'EJEC REGULAR'!$D$1</f>
        <v>1149987.611</v>
      </c>
      <c r="K32" s="10">
        <f>'EJEC NO IMPRIMIR'!K32/'EJEC REGULAR'!$D$1</f>
        <v>8421395.129</v>
      </c>
      <c r="L32" s="10">
        <f>'EJEC NO IMPRIMIR'!L32/'EJEC REGULAR'!$D$1</f>
        <v>865044.401</v>
      </c>
      <c r="M32" s="10">
        <f>'EJEC NO IMPRIMIR'!M32/'EJEC REGULAR'!$D$1</f>
        <v>160797.431</v>
      </c>
      <c r="N32" s="10">
        <f>'EJEC NO IMPRIMIR'!N32/'EJEC REGULAR'!$D$1</f>
        <v>73756.916</v>
      </c>
      <c r="O32" s="10">
        <f>'EJEC NO IMPRIMIR'!O32/'EJEC REGULAR'!$D$1</f>
        <v>709578.402</v>
      </c>
      <c r="P32" s="10">
        <f>'EJEC NO IMPRIMIR'!P32/'EJEC REGULAR'!$D$1</f>
        <v>1351307.304</v>
      </c>
      <c r="Q32" s="10">
        <f>'EJEC NO IMPRIMIR'!Q32/'EJEC REGULAR'!$D$1</f>
        <v>183050.029</v>
      </c>
      <c r="R32" s="10">
        <f>'EJEC NO IMPRIMIR'!R32/'EJEC REGULAR'!$D$1</f>
        <v>1207042.248</v>
      </c>
      <c r="S32" s="10">
        <f>'EJEC NO IMPRIMIR'!S32/'EJEC REGULAR'!$D$1</f>
        <v>122895</v>
      </c>
      <c r="T32" s="10">
        <f>'EJEC NO IMPRIMIR'!T32/'EJEC REGULAR'!$D$1</f>
        <v>461223</v>
      </c>
      <c r="U32" s="8">
        <f>SUM(U33:U40)</f>
        <v>15487421.109</v>
      </c>
      <c r="V32" s="2"/>
      <c r="W32" s="5">
        <f t="shared" si="4"/>
        <v>14903303.109</v>
      </c>
      <c r="X32" s="2"/>
      <c r="Y32" s="5" t="e">
        <f>SUM(Y33:Y41)</f>
        <v>#REF!</v>
      </c>
      <c r="Z32" s="2" t="e">
        <f t="shared" si="1"/>
        <v>#REF!</v>
      </c>
      <c r="AA32" s="2"/>
      <c r="AB32" s="2"/>
      <c r="AC32" s="2">
        <v>2967276760</v>
      </c>
      <c r="AD32" s="2">
        <f t="shared" si="2"/>
        <v>2967276.76</v>
      </c>
      <c r="AE32" s="2" t="e">
        <f t="shared" si="8"/>
        <v>#REF!</v>
      </c>
      <c r="AF32" s="2"/>
      <c r="AK32" s="55"/>
    </row>
    <row r="33" spans="1:37" ht="22.5" customHeight="1">
      <c r="A33" s="3"/>
      <c r="B33" s="29" t="s">
        <v>20</v>
      </c>
      <c r="C33" s="27"/>
      <c r="D33" s="30" t="s">
        <v>38</v>
      </c>
      <c r="F33" s="9">
        <f>'EJEC NO IMPRIMIR'!F33/'EJEC REGULAR'!$D$1</f>
        <v>0</v>
      </c>
      <c r="G33" s="9">
        <f>'EJEC NO IMPRIMIR'!G33/'EJEC REGULAR'!$D$1</f>
        <v>0</v>
      </c>
      <c r="H33" s="9">
        <f>'EJEC NO IMPRIMIR'!H33/'EJEC REGULAR'!$D$1</f>
        <v>0</v>
      </c>
      <c r="I33" s="9">
        <f>'EJEC NO IMPRIMIR'!I33/'EJEC REGULAR'!$D$1</f>
        <v>0</v>
      </c>
      <c r="J33" s="9">
        <f>'EJEC NO IMPRIMIR'!J33/'EJEC REGULAR'!$D$1</f>
        <v>179486.708</v>
      </c>
      <c r="K33" s="9">
        <f>'EJEC NO IMPRIMIR'!K33/'EJEC REGULAR'!$D$1</f>
        <v>0</v>
      </c>
      <c r="L33" s="9">
        <f>'EJEC NO IMPRIMIR'!L33/'EJEC REGULAR'!$D$1</f>
        <v>0</v>
      </c>
      <c r="M33" s="9">
        <f>'EJEC NO IMPRIMIR'!M33/'EJEC REGULAR'!$D$1</f>
        <v>0</v>
      </c>
      <c r="N33" s="9">
        <f>'EJEC NO IMPRIMIR'!N33/'EJEC REGULAR'!$D$1</f>
        <v>0</v>
      </c>
      <c r="O33" s="9">
        <f>'EJEC NO IMPRIMIR'!O33/'EJEC REGULAR'!$D$1</f>
        <v>0</v>
      </c>
      <c r="P33" s="9">
        <f>'EJEC NO IMPRIMIR'!P33/'EJEC REGULAR'!$D$1</f>
        <v>0</v>
      </c>
      <c r="Q33" s="9">
        <f>'EJEC NO IMPRIMIR'!Q33/'EJEC REGULAR'!$D$1</f>
        <v>0</v>
      </c>
      <c r="R33" s="9">
        <f>'EJEC NO IMPRIMIR'!R33/'EJEC REGULAR'!$D$1</f>
        <v>0</v>
      </c>
      <c r="S33" s="9">
        <f>'EJEC NO IMPRIMIR'!S33/'EJEC REGULAR'!$D$1</f>
        <v>0</v>
      </c>
      <c r="T33" s="9">
        <f>'EJEC NO IMPRIMIR'!T33/'EJEC REGULAR'!$D$1</f>
        <v>0</v>
      </c>
      <c r="U33" s="9">
        <f aca="true" t="shared" si="9" ref="U33:U41">SUM(F33:T33)</f>
        <v>179486.708</v>
      </c>
      <c r="V33" s="2"/>
      <c r="W33" s="5">
        <f t="shared" si="4"/>
        <v>179486.708</v>
      </c>
      <c r="X33" s="2"/>
      <c r="Y33" s="2"/>
      <c r="Z33" s="2">
        <f t="shared" si="1"/>
        <v>179486.708</v>
      </c>
      <c r="AA33" s="2"/>
      <c r="AB33" s="2"/>
      <c r="AD33" s="2">
        <f t="shared" si="2"/>
        <v>0</v>
      </c>
      <c r="AE33" s="2">
        <f t="shared" si="8"/>
        <v>179486.708</v>
      </c>
      <c r="AF33" s="2"/>
      <c r="AK33" s="55"/>
    </row>
    <row r="34" spans="1:37" ht="22.5" customHeight="1">
      <c r="A34" s="3"/>
      <c r="B34" s="19" t="s">
        <v>39</v>
      </c>
      <c r="D34" s="18" t="s">
        <v>98</v>
      </c>
      <c r="F34" s="8">
        <f>'EJEC NO IMPRIMIR'!F34/'EJEC REGULAR'!$D$1</f>
        <v>0</v>
      </c>
      <c r="G34" s="8">
        <f>'EJEC NO IMPRIMIR'!G34/'EJEC REGULAR'!$D$1</f>
        <v>0</v>
      </c>
      <c r="H34" s="8">
        <f>'EJEC NO IMPRIMIR'!H34/'EJEC REGULAR'!$D$1</f>
        <v>8449</v>
      </c>
      <c r="I34" s="8">
        <f>'EJEC NO IMPRIMIR'!I34/'EJEC REGULAR'!$D$1</f>
        <v>0</v>
      </c>
      <c r="J34" s="8">
        <f>'EJEC NO IMPRIMIR'!J34/'EJEC REGULAR'!$D$1</f>
        <v>0</v>
      </c>
      <c r="K34" s="8">
        <f>'EJEC NO IMPRIMIR'!K34/'EJEC REGULAR'!$D$1</f>
        <v>134866.999</v>
      </c>
      <c r="L34" s="8">
        <f>'EJEC NO IMPRIMIR'!L34/'EJEC REGULAR'!$D$1</f>
        <v>0</v>
      </c>
      <c r="M34" s="8">
        <f>'EJEC NO IMPRIMIR'!M34/'EJEC REGULAR'!$D$1</f>
        <v>0</v>
      </c>
      <c r="N34" s="8">
        <f>'EJEC NO IMPRIMIR'!N34/'EJEC REGULAR'!$D$1</f>
        <v>0</v>
      </c>
      <c r="O34" s="8">
        <f>'EJEC NO IMPRIMIR'!O34/'EJEC REGULAR'!$D$1</f>
        <v>0</v>
      </c>
      <c r="P34" s="8">
        <f>'EJEC NO IMPRIMIR'!P34/'EJEC REGULAR'!$D$1</f>
        <v>0</v>
      </c>
      <c r="Q34" s="8">
        <f>'EJEC NO IMPRIMIR'!Q34/'EJEC REGULAR'!$D$1</f>
        <v>0</v>
      </c>
      <c r="R34" s="8">
        <f>'EJEC NO IMPRIMIR'!R34/'EJEC REGULAR'!$D$1</f>
        <v>18948</v>
      </c>
      <c r="S34" s="8">
        <f>'EJEC NO IMPRIMIR'!S34/'EJEC REGULAR'!$D$1</f>
        <v>0</v>
      </c>
      <c r="T34" s="8">
        <f>'EJEC NO IMPRIMIR'!T34/'EJEC REGULAR'!$D$1</f>
        <v>0</v>
      </c>
      <c r="U34" s="8">
        <f t="shared" si="9"/>
        <v>162263.999</v>
      </c>
      <c r="V34" s="2"/>
      <c r="W34" s="5">
        <f t="shared" si="4"/>
        <v>162263.999</v>
      </c>
      <c r="X34" s="2"/>
      <c r="Y34" s="48" t="e">
        <f>+#REF!</f>
        <v>#REF!</v>
      </c>
      <c r="Z34" s="2" t="e">
        <f t="shared" si="1"/>
        <v>#REF!</v>
      </c>
      <c r="AA34" s="2"/>
      <c r="AB34" s="2"/>
      <c r="AD34" s="2">
        <f t="shared" si="2"/>
        <v>0</v>
      </c>
      <c r="AE34" s="2" t="e">
        <f t="shared" si="8"/>
        <v>#REF!</v>
      </c>
      <c r="AF34" s="2"/>
      <c r="AK34" s="55"/>
    </row>
    <row r="35" spans="1:37" ht="22.5" customHeight="1">
      <c r="A35" s="3"/>
      <c r="B35" s="19" t="s">
        <v>31</v>
      </c>
      <c r="D35" s="18" t="s">
        <v>33</v>
      </c>
      <c r="F35" s="8">
        <f>'EJEC NO IMPRIMIR'!F35/'EJEC REGULAR'!$D$1</f>
        <v>19359.44</v>
      </c>
      <c r="G35" s="8">
        <f>'EJEC NO IMPRIMIR'!G35/'EJEC REGULAR'!$D$1</f>
        <v>0</v>
      </c>
      <c r="H35" s="8">
        <f>'EJEC NO IMPRIMIR'!H35/'EJEC REGULAR'!$D$1</f>
        <v>0</v>
      </c>
      <c r="I35" s="8">
        <f>'EJEC NO IMPRIMIR'!I35/'EJEC REGULAR'!$D$1</f>
        <v>246478.988</v>
      </c>
      <c r="J35" s="8">
        <f>'EJEC NO IMPRIMIR'!J35/'EJEC REGULAR'!$D$1</f>
        <v>658892.556</v>
      </c>
      <c r="K35" s="8">
        <f>'EJEC NO IMPRIMIR'!K35/'EJEC REGULAR'!$D$1</f>
        <v>4014120.076</v>
      </c>
      <c r="L35" s="8">
        <f>'EJEC NO IMPRIMIR'!L35/'EJEC REGULAR'!$D$1</f>
        <v>174580.06</v>
      </c>
      <c r="M35" s="8">
        <f>'EJEC NO IMPRIMIR'!M35/'EJEC REGULAR'!$D$1</f>
        <v>89286.3</v>
      </c>
      <c r="N35" s="8">
        <f>'EJEC NO IMPRIMIR'!N35/'EJEC REGULAR'!$D$1</f>
        <v>0</v>
      </c>
      <c r="O35" s="8">
        <f>'EJEC NO IMPRIMIR'!O35/'EJEC REGULAR'!$D$1</f>
        <v>183600</v>
      </c>
      <c r="P35" s="8">
        <f>'EJEC NO IMPRIMIR'!P35/'EJEC REGULAR'!$D$1</f>
        <v>48800</v>
      </c>
      <c r="Q35" s="8">
        <f>'EJEC NO IMPRIMIR'!Q35/'EJEC REGULAR'!$D$1</f>
        <v>61347.783</v>
      </c>
      <c r="R35" s="8">
        <f>'EJEC NO IMPRIMIR'!R35/'EJEC REGULAR'!$D$1</f>
        <v>381076.08</v>
      </c>
      <c r="S35" s="8">
        <f>'EJEC NO IMPRIMIR'!S35/'EJEC REGULAR'!$D$1</f>
        <v>56902</v>
      </c>
      <c r="T35" s="8">
        <f>'EJEC NO IMPRIMIR'!T35/'EJEC REGULAR'!$D$1</f>
        <v>153945</v>
      </c>
      <c r="U35" s="8">
        <f t="shared" si="9"/>
        <v>6088388.282999999</v>
      </c>
      <c r="V35" s="2"/>
      <c r="W35" s="5">
        <f t="shared" si="4"/>
        <v>5877541.282999999</v>
      </c>
      <c r="X35" s="2"/>
      <c r="Y35" s="48" t="e">
        <f>+#REF!</f>
        <v>#REF!</v>
      </c>
      <c r="Z35" s="2" t="e">
        <f t="shared" si="1"/>
        <v>#REF!</v>
      </c>
      <c r="AA35" s="2"/>
      <c r="AB35" s="2"/>
      <c r="AD35" s="2">
        <f t="shared" si="2"/>
        <v>0</v>
      </c>
      <c r="AE35" s="2"/>
      <c r="AF35" s="2"/>
      <c r="AK35" s="55"/>
    </row>
    <row r="36" spans="1:37" ht="22.5" customHeight="1">
      <c r="A36" s="3"/>
      <c r="B36" s="19" t="s">
        <v>32</v>
      </c>
      <c r="D36" s="18" t="s">
        <v>34</v>
      </c>
      <c r="F36" s="8">
        <f>'EJEC NO IMPRIMIR'!F36/'EJEC REGULAR'!$D$1</f>
        <v>0</v>
      </c>
      <c r="G36" s="8">
        <f>'EJEC NO IMPRIMIR'!G36/'EJEC REGULAR'!$D$1</f>
        <v>2175.069</v>
      </c>
      <c r="H36" s="8">
        <f>'EJEC NO IMPRIMIR'!H36/'EJEC REGULAR'!$D$1</f>
        <v>21995</v>
      </c>
      <c r="I36" s="8">
        <f>'EJEC NO IMPRIMIR'!I36/'EJEC REGULAR'!$D$1</f>
        <v>27181.813</v>
      </c>
      <c r="J36" s="8">
        <f>'EJEC NO IMPRIMIR'!J36/'EJEC REGULAR'!$D$1</f>
        <v>31494.694</v>
      </c>
      <c r="K36" s="8">
        <f>'EJEC NO IMPRIMIR'!K36/'EJEC REGULAR'!$D$1</f>
        <v>111904.513</v>
      </c>
      <c r="L36" s="8">
        <f>'EJEC NO IMPRIMIR'!L36/'EJEC REGULAR'!$D$1</f>
        <v>29847.426</v>
      </c>
      <c r="M36" s="8">
        <f>'EJEC NO IMPRIMIR'!M36/'EJEC REGULAR'!$D$1</f>
        <v>12259.002</v>
      </c>
      <c r="N36" s="8">
        <f>'EJEC NO IMPRIMIR'!N36/'EJEC REGULAR'!$D$1</f>
        <v>4246.876</v>
      </c>
      <c r="O36" s="8">
        <f>'EJEC NO IMPRIMIR'!O36/'EJEC REGULAR'!$D$1</f>
        <v>30648.053</v>
      </c>
      <c r="P36" s="8">
        <f>'EJEC NO IMPRIMIR'!P36/'EJEC REGULAR'!$D$1</f>
        <v>85163.074</v>
      </c>
      <c r="Q36" s="8">
        <f>'EJEC NO IMPRIMIR'!Q36/'EJEC REGULAR'!$D$1</f>
        <v>17061.087</v>
      </c>
      <c r="R36" s="8">
        <f>'EJEC NO IMPRIMIR'!R36/'EJEC REGULAR'!$D$1</f>
        <v>0</v>
      </c>
      <c r="S36" s="8">
        <f>'EJEC NO IMPRIMIR'!S36/'EJEC REGULAR'!$D$1</f>
        <v>0</v>
      </c>
      <c r="T36" s="8">
        <f>'EJEC NO IMPRIMIR'!T36/'EJEC REGULAR'!$D$1</f>
        <v>96446</v>
      </c>
      <c r="U36" s="8">
        <f t="shared" si="9"/>
        <v>470422.607</v>
      </c>
      <c r="V36" s="2"/>
      <c r="W36" s="5">
        <f t="shared" si="4"/>
        <v>373976.607</v>
      </c>
      <c r="X36" s="2"/>
      <c r="Y36" s="48" t="e">
        <f>+#REF!</f>
        <v>#REF!</v>
      </c>
      <c r="Z36" s="2" t="e">
        <f t="shared" si="1"/>
        <v>#REF!</v>
      </c>
      <c r="AA36" s="2"/>
      <c r="AB36" s="2"/>
      <c r="AD36" s="2">
        <f t="shared" si="2"/>
        <v>0</v>
      </c>
      <c r="AE36" s="2"/>
      <c r="AF36" s="2"/>
      <c r="AK36" s="55"/>
    </row>
    <row r="37" spans="1:37" ht="22.5" customHeight="1">
      <c r="A37" s="3"/>
      <c r="B37" s="19" t="s">
        <v>37</v>
      </c>
      <c r="D37" s="18" t="s">
        <v>47</v>
      </c>
      <c r="F37" s="8">
        <f>'EJEC NO IMPRIMIR'!F37/'EJEC REGULAR'!$D$1</f>
        <v>1985.74</v>
      </c>
      <c r="G37" s="8">
        <f>'EJEC NO IMPRIMIR'!G37/'EJEC REGULAR'!$D$1</f>
        <v>27295.587</v>
      </c>
      <c r="H37" s="8">
        <f>'EJEC NO IMPRIMIR'!H37/'EJEC REGULAR'!$D$1</f>
        <v>12987.599</v>
      </c>
      <c r="I37" s="8">
        <f>'EJEC NO IMPRIMIR'!I37/'EJEC REGULAR'!$D$1</f>
        <v>10397.836</v>
      </c>
      <c r="J37" s="8">
        <f>'EJEC NO IMPRIMIR'!J37/'EJEC REGULAR'!$D$1</f>
        <v>87887.838</v>
      </c>
      <c r="K37" s="8">
        <f>'EJEC NO IMPRIMIR'!K37/'EJEC REGULAR'!$D$1</f>
        <v>3731272.3</v>
      </c>
      <c r="L37" s="8">
        <f>'EJEC NO IMPRIMIR'!L37/'EJEC REGULAR'!$D$1</f>
        <v>367348.481</v>
      </c>
      <c r="M37" s="8">
        <f>'EJEC NO IMPRIMIR'!M37/'EJEC REGULAR'!$D$1</f>
        <v>7503.236</v>
      </c>
      <c r="N37" s="8">
        <f>'EJEC NO IMPRIMIR'!N37/'EJEC REGULAR'!$D$1</f>
        <v>2204.1</v>
      </c>
      <c r="O37" s="8">
        <f>'EJEC NO IMPRIMIR'!O37/'EJEC REGULAR'!$D$1</f>
        <v>145878.839</v>
      </c>
      <c r="P37" s="8">
        <f>'EJEC NO IMPRIMIR'!P37/'EJEC REGULAR'!$D$1</f>
        <v>272461.997</v>
      </c>
      <c r="Q37" s="8">
        <f>'EJEC NO IMPRIMIR'!Q37/'EJEC REGULAR'!$D$1</f>
        <v>7498.83</v>
      </c>
      <c r="R37" s="8">
        <f>'EJEC NO IMPRIMIR'!R37/'EJEC REGULAR'!$D$1</f>
        <v>534539.806</v>
      </c>
      <c r="S37" s="8">
        <f>'EJEC NO IMPRIMIR'!S37/'EJEC REGULAR'!$D$1</f>
        <v>12912</v>
      </c>
      <c r="T37" s="8">
        <f>'EJEC NO IMPRIMIR'!T37/'EJEC REGULAR'!$D$1</f>
        <v>56694</v>
      </c>
      <c r="U37" s="8">
        <f t="shared" si="9"/>
        <v>5278868.188999999</v>
      </c>
      <c r="V37" s="2"/>
      <c r="W37" s="5">
        <f t="shared" si="4"/>
        <v>5209262.188999999</v>
      </c>
      <c r="X37" s="2"/>
      <c r="Y37" s="48" t="e">
        <f>+#REF!</f>
        <v>#REF!</v>
      </c>
      <c r="Z37" s="2" t="e">
        <f t="shared" si="1"/>
        <v>#REF!</v>
      </c>
      <c r="AA37" s="2"/>
      <c r="AB37" s="2"/>
      <c r="AD37" s="2">
        <f t="shared" si="2"/>
        <v>0</v>
      </c>
      <c r="AE37" s="2"/>
      <c r="AF37" s="2"/>
      <c r="AK37" s="55"/>
    </row>
    <row r="38" spans="1:37" ht="22.5" customHeight="1">
      <c r="A38" s="3"/>
      <c r="B38" s="19" t="s">
        <v>21</v>
      </c>
      <c r="D38" s="18" t="s">
        <v>36</v>
      </c>
      <c r="F38" s="8">
        <f>'EJEC NO IMPRIMIR'!F38/'EJEC REGULAR'!$D$1</f>
        <v>30804.211</v>
      </c>
      <c r="G38" s="8">
        <f>'EJEC NO IMPRIMIR'!G38/'EJEC REGULAR'!$D$1</f>
        <v>32814.793</v>
      </c>
      <c r="H38" s="8">
        <f>'EJEC NO IMPRIMIR'!H38/'EJEC REGULAR'!$D$1</f>
        <v>82005</v>
      </c>
      <c r="I38" s="8">
        <f>'EJEC NO IMPRIMIR'!I38/'EJEC REGULAR'!$D$1</f>
        <v>65074.998</v>
      </c>
      <c r="J38" s="8">
        <f>'EJEC NO IMPRIMIR'!J38/'EJEC REGULAR'!$D$1</f>
        <v>129204.264</v>
      </c>
      <c r="K38" s="8">
        <f>'EJEC NO IMPRIMIR'!K38/'EJEC REGULAR'!$D$1</f>
        <v>321417.963</v>
      </c>
      <c r="L38" s="8">
        <f>'EJEC NO IMPRIMIR'!L38/'EJEC REGULAR'!$D$1</f>
        <v>104779.572</v>
      </c>
      <c r="M38" s="8">
        <f>'EJEC NO IMPRIMIR'!M38/'EJEC REGULAR'!$D$1</f>
        <v>29560.207</v>
      </c>
      <c r="N38" s="8">
        <f>'EJEC NO IMPRIMIR'!N38/'EJEC REGULAR'!$D$1</f>
        <v>40163.957</v>
      </c>
      <c r="O38" s="8">
        <f>'EJEC NO IMPRIMIR'!O38/'EJEC REGULAR'!$D$1</f>
        <v>239038.989</v>
      </c>
      <c r="P38" s="8">
        <f>'EJEC NO IMPRIMIR'!P38/'EJEC REGULAR'!$D$1</f>
        <v>305420.684</v>
      </c>
      <c r="Q38" s="8">
        <f>'EJEC NO IMPRIMIR'!Q38/'EJEC REGULAR'!$D$1</f>
        <v>79652.262</v>
      </c>
      <c r="R38" s="8">
        <f>'EJEC NO IMPRIMIR'!R38/'EJEC REGULAR'!$D$1</f>
        <v>58564.614</v>
      </c>
      <c r="S38" s="8">
        <f>'EJEC NO IMPRIMIR'!S38/'EJEC REGULAR'!$D$1</f>
        <v>34270</v>
      </c>
      <c r="T38" s="8">
        <f>'EJEC NO IMPRIMIR'!T38/'EJEC REGULAR'!$D$1</f>
        <v>135347</v>
      </c>
      <c r="U38" s="8">
        <f t="shared" si="9"/>
        <v>1688118.5140000004</v>
      </c>
      <c r="V38" s="2"/>
      <c r="W38" s="5">
        <f t="shared" si="4"/>
        <v>1518501.5140000004</v>
      </c>
      <c r="X38" s="2"/>
      <c r="Y38" s="48" t="e">
        <f>+#REF!</f>
        <v>#REF!</v>
      </c>
      <c r="Z38" s="2" t="e">
        <f t="shared" si="1"/>
        <v>#REF!</v>
      </c>
      <c r="AA38" s="2"/>
      <c r="AB38" s="2"/>
      <c r="AD38" s="2">
        <f t="shared" si="2"/>
        <v>0</v>
      </c>
      <c r="AE38" s="2"/>
      <c r="AF38" s="2"/>
      <c r="AK38" s="55"/>
    </row>
    <row r="39" spans="1:37" ht="22.5" customHeight="1">
      <c r="A39" s="3"/>
      <c r="B39" s="19" t="s">
        <v>23</v>
      </c>
      <c r="D39" s="18" t="s">
        <v>35</v>
      </c>
      <c r="F39" s="8">
        <f>'EJEC NO IMPRIMIR'!F39/'EJEC REGULAR'!$D$1</f>
        <v>50141.576</v>
      </c>
      <c r="G39" s="8">
        <f>'EJEC NO IMPRIMIR'!G39/'EJEC REGULAR'!$D$1</f>
        <v>41.65</v>
      </c>
      <c r="H39" s="8">
        <f>'EJEC NO IMPRIMIR'!H39/'EJEC REGULAR'!$D$1</f>
        <v>95715.488</v>
      </c>
      <c r="I39" s="8">
        <f>'EJEC NO IMPRIMIR'!I39/'EJEC REGULAR'!$D$1</f>
        <v>46439.85</v>
      </c>
      <c r="J39" s="8">
        <f>'EJEC NO IMPRIMIR'!J39/'EJEC REGULAR'!$D$1</f>
        <v>63021.551</v>
      </c>
      <c r="K39" s="8">
        <f>'EJEC NO IMPRIMIR'!K39/'EJEC REGULAR'!$D$1</f>
        <v>107813.278</v>
      </c>
      <c r="L39" s="8">
        <f>'EJEC NO IMPRIMIR'!L39/'EJEC REGULAR'!$D$1</f>
        <v>188488.862</v>
      </c>
      <c r="M39" s="8">
        <f>'EJEC NO IMPRIMIR'!M39/'EJEC REGULAR'!$D$1</f>
        <v>22188.686</v>
      </c>
      <c r="N39" s="8">
        <f>'EJEC NO IMPRIMIR'!N39/'EJEC REGULAR'!$D$1</f>
        <v>27141.983</v>
      </c>
      <c r="O39" s="8">
        <f>'EJEC NO IMPRIMIR'!O39/'EJEC REGULAR'!$D$1</f>
        <v>110412.521</v>
      </c>
      <c r="P39" s="8">
        <f>'EJEC NO IMPRIMIR'!P39/'EJEC REGULAR'!$D$1</f>
        <v>639461.549</v>
      </c>
      <c r="Q39" s="8">
        <f>'EJEC NO IMPRIMIR'!Q39/'EJEC REGULAR'!$D$1</f>
        <v>17490.067</v>
      </c>
      <c r="R39" s="8">
        <f>'EJEC NO IMPRIMIR'!R39/'EJEC REGULAR'!$D$1</f>
        <v>213913.748</v>
      </c>
      <c r="S39" s="8">
        <f>'EJEC NO IMPRIMIR'!S39/'EJEC REGULAR'!$D$1</f>
        <v>18811</v>
      </c>
      <c r="T39" s="8">
        <f>'EJEC NO IMPRIMIR'!T39/'EJEC REGULAR'!$D$1</f>
        <v>18791</v>
      </c>
      <c r="U39" s="8">
        <f t="shared" si="9"/>
        <v>1619872.809</v>
      </c>
      <c r="V39" s="2"/>
      <c r="W39" s="5">
        <f t="shared" si="4"/>
        <v>1582270.809</v>
      </c>
      <c r="X39" s="2"/>
      <c r="Y39" s="48" t="e">
        <f>+#REF!</f>
        <v>#REF!</v>
      </c>
      <c r="Z39" s="2" t="e">
        <f t="shared" si="1"/>
        <v>#REF!</v>
      </c>
      <c r="AA39" s="2"/>
      <c r="AB39" s="2"/>
      <c r="AD39" s="2">
        <f t="shared" si="2"/>
        <v>0</v>
      </c>
      <c r="AE39" s="2"/>
      <c r="AF39" s="2"/>
      <c r="AK39" s="55"/>
    </row>
    <row r="40" spans="1:37" ht="22.5" customHeight="1">
      <c r="A40" s="3"/>
      <c r="B40" s="19" t="s">
        <v>96</v>
      </c>
      <c r="D40" s="18" t="s">
        <v>97</v>
      </c>
      <c r="F40" s="8">
        <f>'EJEC NO IMPRIMIR'!F40/'EJEC REGULAR'!$D$1</f>
        <v>0</v>
      </c>
      <c r="G40" s="8">
        <f>'EJEC NO IMPRIMIR'!G40/'EJEC REGULAR'!$D$1</f>
        <v>0</v>
      </c>
      <c r="H40" s="8">
        <f>'EJEC NO IMPRIMIR'!H40/'EJEC REGULAR'!$D$1</f>
        <v>0</v>
      </c>
      <c r="I40" s="8">
        <f>'EJEC NO IMPRIMIR'!I40/'EJEC REGULAR'!$D$1</f>
        <v>0</v>
      </c>
      <c r="J40" s="8">
        <f>'EJEC NO IMPRIMIR'!J40/'EJEC REGULAR'!$D$1</f>
        <v>0</v>
      </c>
      <c r="K40" s="8">
        <f>'EJEC NO IMPRIMIR'!K40/'EJEC REGULAR'!$D$1</f>
        <v>0</v>
      </c>
      <c r="L40" s="8">
        <f>'EJEC NO IMPRIMIR'!L40/'EJEC REGULAR'!$D$1</f>
        <v>0</v>
      </c>
      <c r="M40" s="8">
        <f>'EJEC NO IMPRIMIR'!M40/'EJEC REGULAR'!$D$1</f>
        <v>0</v>
      </c>
      <c r="N40" s="8">
        <f>'EJEC NO IMPRIMIR'!N40/'EJEC REGULAR'!$D$1</f>
        <v>0</v>
      </c>
      <c r="O40" s="8">
        <f>'EJEC NO IMPRIMIR'!O40/'EJEC REGULAR'!$D$1</f>
        <v>0</v>
      </c>
      <c r="P40" s="8">
        <f>'EJEC NO IMPRIMIR'!P40/'EJEC REGULAR'!$D$1</f>
        <v>0</v>
      </c>
      <c r="Q40" s="8">
        <f>'EJEC NO IMPRIMIR'!Q40/'EJEC REGULAR'!$D$1</f>
        <v>0</v>
      </c>
      <c r="R40" s="8">
        <f>'EJEC NO IMPRIMIR'!R40/'EJEC REGULAR'!$D$1</f>
        <v>0</v>
      </c>
      <c r="S40" s="8">
        <f>'EJEC NO IMPRIMIR'!S40/'EJEC REGULAR'!$D$1</f>
        <v>0</v>
      </c>
      <c r="T40" s="8">
        <f>'EJEC NO IMPRIMIR'!T40/'EJEC REGULAR'!$D$1</f>
        <v>0</v>
      </c>
      <c r="U40" s="8">
        <f t="shared" si="9"/>
        <v>0</v>
      </c>
      <c r="V40" s="2"/>
      <c r="W40" s="5"/>
      <c r="X40" s="2"/>
      <c r="Y40" s="2"/>
      <c r="Z40" s="2">
        <f t="shared" si="1"/>
        <v>0</v>
      </c>
      <c r="AA40" s="2"/>
      <c r="AB40" s="2"/>
      <c r="AD40" s="2">
        <f t="shared" si="2"/>
        <v>0</v>
      </c>
      <c r="AE40" s="2"/>
      <c r="AF40" s="2"/>
      <c r="AK40" s="55"/>
    </row>
    <row r="41" spans="1:37" ht="22.5" customHeight="1">
      <c r="A41" s="3"/>
      <c r="B41" s="22">
        <v>30</v>
      </c>
      <c r="C41" s="23"/>
      <c r="D41" s="24" t="s">
        <v>100</v>
      </c>
      <c r="F41" s="10">
        <f>'EJEC NO IMPRIMIR'!F41/'EJEC REGULAR'!$D$1</f>
        <v>0</v>
      </c>
      <c r="G41" s="10">
        <f>'EJEC NO IMPRIMIR'!G41/'EJEC REGULAR'!$D$1</f>
        <v>0</v>
      </c>
      <c r="H41" s="10">
        <f>'EJEC NO IMPRIMIR'!H41/'EJEC REGULAR'!$D$1</f>
        <v>0</v>
      </c>
      <c r="I41" s="10">
        <f>'EJEC NO IMPRIMIR'!I41/'EJEC REGULAR'!$D$1</f>
        <v>0</v>
      </c>
      <c r="J41" s="10">
        <f>'EJEC NO IMPRIMIR'!J41/'EJEC REGULAR'!$D$1</f>
        <v>0</v>
      </c>
      <c r="K41" s="10">
        <f>'EJEC NO IMPRIMIR'!K41/'EJEC REGULAR'!$D$1</f>
        <v>0</v>
      </c>
      <c r="L41" s="10">
        <f>'EJEC NO IMPRIMIR'!L41/'EJEC REGULAR'!$D$1</f>
        <v>0</v>
      </c>
      <c r="M41" s="10">
        <f>'EJEC NO IMPRIMIR'!M41/'EJEC REGULAR'!$D$1</f>
        <v>0</v>
      </c>
      <c r="N41" s="10">
        <f>'EJEC NO IMPRIMIR'!N41/'EJEC REGULAR'!$D$1</f>
        <v>0</v>
      </c>
      <c r="O41" s="10">
        <f>'EJEC NO IMPRIMIR'!O41/'EJEC REGULAR'!$D$1</f>
        <v>0</v>
      </c>
      <c r="P41" s="10">
        <f>'EJEC NO IMPRIMIR'!P41/'EJEC REGULAR'!$D$1</f>
        <v>0</v>
      </c>
      <c r="Q41" s="10">
        <f>'EJEC NO IMPRIMIR'!Q41/'EJEC REGULAR'!$D$1</f>
        <v>0</v>
      </c>
      <c r="R41" s="10">
        <f>'EJEC NO IMPRIMIR'!R41/'EJEC REGULAR'!$D$1</f>
        <v>0</v>
      </c>
      <c r="S41" s="10">
        <f>'EJEC NO IMPRIMIR'!S41/'EJEC REGULAR'!$D$1</f>
        <v>0</v>
      </c>
      <c r="T41" s="10">
        <f>'EJEC NO IMPRIMIR'!T41/'EJEC REGULAR'!$D$1</f>
        <v>0</v>
      </c>
      <c r="U41" s="8">
        <f t="shared" si="9"/>
        <v>0</v>
      </c>
      <c r="V41" s="2"/>
      <c r="W41" s="5">
        <f t="shared" si="4"/>
        <v>0</v>
      </c>
      <c r="X41" s="2"/>
      <c r="Y41" s="2"/>
      <c r="Z41" s="2">
        <f t="shared" si="1"/>
        <v>0</v>
      </c>
      <c r="AA41" s="2"/>
      <c r="AB41" s="2"/>
      <c r="AD41" s="2">
        <f t="shared" si="2"/>
        <v>0</v>
      </c>
      <c r="AE41" s="2">
        <f t="shared" si="8"/>
        <v>0</v>
      </c>
      <c r="AF41" s="2"/>
      <c r="AK41" s="55"/>
    </row>
    <row r="42" spans="1:37" ht="22.5" customHeight="1">
      <c r="A42" s="3"/>
      <c r="B42" s="22" t="s">
        <v>77</v>
      </c>
      <c r="C42" s="23"/>
      <c r="D42" s="24" t="s">
        <v>15</v>
      </c>
      <c r="F42" s="41">
        <f>'EJEC NO IMPRIMIR'!F42/'EJEC REGULAR'!$D$1</f>
        <v>41726</v>
      </c>
      <c r="G42" s="41">
        <f>'EJEC NO IMPRIMIR'!G42/'EJEC REGULAR'!$D$1</f>
        <v>0</v>
      </c>
      <c r="H42" s="41">
        <f>'EJEC NO IMPRIMIR'!H42/'EJEC REGULAR'!$D$1</f>
        <v>0</v>
      </c>
      <c r="I42" s="41">
        <f>'EJEC NO IMPRIMIR'!I42/'EJEC REGULAR'!$D$1</f>
        <v>6961526.414</v>
      </c>
      <c r="J42" s="41">
        <f>'EJEC NO IMPRIMIR'!J42/'EJEC REGULAR'!$D$1</f>
        <v>128495788.054</v>
      </c>
      <c r="K42" s="41">
        <f>'EJEC NO IMPRIMIR'!K42/'EJEC REGULAR'!$D$1</f>
        <v>955760342.229</v>
      </c>
      <c r="L42" s="41">
        <f>'EJEC NO IMPRIMIR'!L42/'EJEC REGULAR'!$D$1</f>
        <v>63389833.013</v>
      </c>
      <c r="M42" s="41">
        <f>'EJEC NO IMPRIMIR'!M42/'EJEC REGULAR'!$D$1</f>
        <v>65439536.166</v>
      </c>
      <c r="N42" s="41">
        <f>'EJEC NO IMPRIMIR'!N42/'EJEC REGULAR'!$D$1</f>
        <v>120686.86</v>
      </c>
      <c r="O42" s="41">
        <f>'EJEC NO IMPRIMIR'!O42/'EJEC REGULAR'!$D$1</f>
        <v>108974289.843</v>
      </c>
      <c r="P42" s="41">
        <f>'EJEC NO IMPRIMIR'!P42/'EJEC REGULAR'!$D$1</f>
        <v>0</v>
      </c>
      <c r="Q42" s="41">
        <f>'EJEC NO IMPRIMIR'!Q42/'EJEC REGULAR'!$D$1</f>
        <v>492531215.905</v>
      </c>
      <c r="R42" s="41">
        <f>'EJEC NO IMPRIMIR'!R42/'EJEC REGULAR'!$D$1</f>
        <v>5680360.957</v>
      </c>
      <c r="S42" s="41">
        <f>'EJEC NO IMPRIMIR'!S42/'EJEC REGULAR'!$D$1</f>
        <v>0</v>
      </c>
      <c r="T42" s="41">
        <f>'EJEC NO IMPRIMIR'!T42/'EJEC REGULAR'!$D$1</f>
        <v>536023</v>
      </c>
      <c r="U42" s="41">
        <f>SUM(U43:U45)</f>
        <v>1827931328.441</v>
      </c>
      <c r="V42" s="2"/>
      <c r="W42" s="5">
        <f t="shared" si="4"/>
        <v>1827395305.441</v>
      </c>
      <c r="X42" s="2"/>
      <c r="Y42" s="48" t="e">
        <f>+#REF!</f>
        <v>#REF!</v>
      </c>
      <c r="Z42" s="2" t="e">
        <f t="shared" si="1"/>
        <v>#REF!</v>
      </c>
      <c r="AA42" s="2"/>
      <c r="AB42" s="2"/>
      <c r="AC42" s="2">
        <v>1013054537763</v>
      </c>
      <c r="AD42" s="2">
        <f t="shared" si="2"/>
        <v>1013054537.763</v>
      </c>
      <c r="AE42" s="2" t="e">
        <f t="shared" si="8"/>
        <v>#REF!</v>
      </c>
      <c r="AF42" s="2"/>
      <c r="AK42" s="55"/>
    </row>
    <row r="43" spans="1:37" ht="22.5" customHeight="1">
      <c r="A43" s="3"/>
      <c r="B43" s="19" t="s">
        <v>20</v>
      </c>
      <c r="D43" s="18" t="s">
        <v>42</v>
      </c>
      <c r="F43" s="9">
        <f>'EJEC NO IMPRIMIR'!F43/'EJEC REGULAR'!$D$1</f>
        <v>41726</v>
      </c>
      <c r="G43" s="9">
        <f>'EJEC NO IMPRIMIR'!G43/'EJEC REGULAR'!$D$1</f>
        <v>0</v>
      </c>
      <c r="H43" s="9">
        <f>'EJEC NO IMPRIMIR'!H43/'EJEC REGULAR'!$D$1</f>
        <v>0</v>
      </c>
      <c r="I43" s="9">
        <f>'EJEC NO IMPRIMIR'!I43/'EJEC REGULAR'!$D$1</f>
        <v>98142.017</v>
      </c>
      <c r="J43" s="9">
        <f>'EJEC NO IMPRIMIR'!J43/'EJEC REGULAR'!$D$1</f>
        <v>1277580.583</v>
      </c>
      <c r="K43" s="9">
        <f>'EJEC NO IMPRIMIR'!K43/'EJEC REGULAR'!$D$1</f>
        <v>3356992.637</v>
      </c>
      <c r="L43" s="9">
        <f>'EJEC NO IMPRIMIR'!L43/'EJEC REGULAR'!$D$1</f>
        <v>188731.643</v>
      </c>
      <c r="M43" s="9">
        <f>'EJEC NO IMPRIMIR'!M43/'EJEC REGULAR'!$D$1</f>
        <v>323701.786</v>
      </c>
      <c r="N43" s="9">
        <f>'EJEC NO IMPRIMIR'!N43/'EJEC REGULAR'!$D$1</f>
        <v>120686.86</v>
      </c>
      <c r="O43" s="9">
        <f>'EJEC NO IMPRIMIR'!O43/'EJEC REGULAR'!$D$1</f>
        <v>0</v>
      </c>
      <c r="P43" s="9">
        <f>'EJEC NO IMPRIMIR'!P43/'EJEC REGULAR'!$D$1</f>
        <v>0</v>
      </c>
      <c r="Q43" s="9">
        <f>'EJEC NO IMPRIMIR'!Q43/'EJEC REGULAR'!$D$1</f>
        <v>0</v>
      </c>
      <c r="R43" s="9">
        <f>'EJEC NO IMPRIMIR'!R43/'EJEC REGULAR'!$D$1</f>
        <v>77212.671</v>
      </c>
      <c r="S43" s="9">
        <f>'EJEC NO IMPRIMIR'!S43/'EJEC REGULAR'!$D$1</f>
        <v>0</v>
      </c>
      <c r="T43" s="9">
        <f>'EJEC NO IMPRIMIR'!T43/'EJEC REGULAR'!$D$1</f>
        <v>0</v>
      </c>
      <c r="U43" s="8">
        <f aca="true" t="shared" si="10" ref="U43:U49">SUM(F43:T43)</f>
        <v>5484774.197000001</v>
      </c>
      <c r="V43" s="2"/>
      <c r="W43" s="5">
        <f t="shared" si="4"/>
        <v>5484774.197000001</v>
      </c>
      <c r="X43" s="2"/>
      <c r="Y43" s="2"/>
      <c r="Z43" s="2">
        <f t="shared" si="1"/>
        <v>5484774.197000001</v>
      </c>
      <c r="AA43" s="2"/>
      <c r="AB43" s="2"/>
      <c r="AD43" s="2">
        <f t="shared" si="2"/>
        <v>0</v>
      </c>
      <c r="AE43" s="2"/>
      <c r="AF43" s="2"/>
      <c r="AK43" s="55"/>
    </row>
    <row r="44" spans="1:37" ht="22.5" customHeight="1">
      <c r="A44" s="3"/>
      <c r="B44" s="19" t="s">
        <v>39</v>
      </c>
      <c r="D44" s="18" t="s">
        <v>43</v>
      </c>
      <c r="F44" s="8">
        <f>'EJEC NO IMPRIMIR'!F44/'EJEC REGULAR'!$D$1</f>
        <v>0</v>
      </c>
      <c r="G44" s="8">
        <f>'EJEC NO IMPRIMIR'!G44/'EJEC REGULAR'!$D$1</f>
        <v>0</v>
      </c>
      <c r="H44" s="8">
        <f>'EJEC NO IMPRIMIR'!H44/'EJEC REGULAR'!$D$1</f>
        <v>0</v>
      </c>
      <c r="I44" s="8">
        <f>'EJEC NO IMPRIMIR'!I44/'EJEC REGULAR'!$D$1</f>
        <v>6863384.397</v>
      </c>
      <c r="J44" s="8">
        <f>'EJEC NO IMPRIMIR'!J44/'EJEC REGULAR'!$D$1</f>
        <v>127218207.471</v>
      </c>
      <c r="K44" s="8">
        <f>'EJEC NO IMPRIMIR'!K44/'EJEC REGULAR'!$D$1</f>
        <v>952403349.592</v>
      </c>
      <c r="L44" s="8">
        <f>'EJEC NO IMPRIMIR'!L44/'EJEC REGULAR'!$D$1</f>
        <v>63201101.37</v>
      </c>
      <c r="M44" s="8">
        <f>'EJEC NO IMPRIMIR'!M44/'EJEC REGULAR'!$D$1</f>
        <v>65115834.38</v>
      </c>
      <c r="N44" s="8">
        <f>'EJEC NO IMPRIMIR'!N44/'EJEC REGULAR'!$D$1</f>
        <v>0</v>
      </c>
      <c r="O44" s="8">
        <f>'EJEC NO IMPRIMIR'!O44/'EJEC REGULAR'!$D$1</f>
        <v>108974289.843</v>
      </c>
      <c r="P44" s="8">
        <f>'EJEC NO IMPRIMIR'!P44/'EJEC REGULAR'!$D$1</f>
        <v>0</v>
      </c>
      <c r="Q44" s="8">
        <f>'EJEC NO IMPRIMIR'!Q44/'EJEC REGULAR'!$D$1</f>
        <v>492531215.905</v>
      </c>
      <c r="R44" s="8">
        <f>'EJEC NO IMPRIMIR'!R44/'EJEC REGULAR'!$D$1</f>
        <v>5603148.286</v>
      </c>
      <c r="S44" s="8">
        <f>'EJEC NO IMPRIMIR'!S44/'EJEC REGULAR'!$D$1</f>
        <v>0</v>
      </c>
      <c r="T44" s="8">
        <f>'EJEC NO IMPRIMIR'!T44/'EJEC REGULAR'!$D$1</f>
        <v>536023</v>
      </c>
      <c r="U44" s="8">
        <f t="shared" si="10"/>
        <v>1822446554.244</v>
      </c>
      <c r="V44" s="2"/>
      <c r="W44" s="5">
        <f t="shared" si="4"/>
        <v>1821910531.244</v>
      </c>
      <c r="X44" s="2"/>
      <c r="Y44" s="2"/>
      <c r="Z44" s="2">
        <f t="shared" si="1"/>
        <v>1821910531.244</v>
      </c>
      <c r="AA44" s="2"/>
      <c r="AB44" s="2"/>
      <c r="AD44" s="2">
        <f t="shared" si="2"/>
        <v>0</v>
      </c>
      <c r="AE44" s="2"/>
      <c r="AF44" s="2"/>
      <c r="AK44" s="55"/>
    </row>
    <row r="45" spans="1:37" ht="22.5" customHeight="1">
      <c r="A45" s="3"/>
      <c r="B45" s="19" t="s">
        <v>31</v>
      </c>
      <c r="D45" s="18" t="s">
        <v>101</v>
      </c>
      <c r="F45" s="8">
        <f>'EJEC NO IMPRIMIR'!F45/'EJEC REGULAR'!$D$1</f>
        <v>0</v>
      </c>
      <c r="G45" s="8">
        <f>'EJEC NO IMPRIMIR'!G45/'EJEC REGULAR'!$D$1</f>
        <v>0</v>
      </c>
      <c r="H45" s="8">
        <f>'EJEC NO IMPRIMIR'!H45/'EJEC REGULAR'!$D$1</f>
        <v>0</v>
      </c>
      <c r="I45" s="8">
        <f>'EJEC NO IMPRIMIR'!I45/'EJEC REGULAR'!$D$1</f>
        <v>0</v>
      </c>
      <c r="J45" s="8">
        <f>'EJEC NO IMPRIMIR'!J45/'EJEC REGULAR'!$D$1</f>
        <v>0</v>
      </c>
      <c r="K45" s="8">
        <f>'EJEC NO IMPRIMIR'!K45/'EJEC REGULAR'!$D$1</f>
        <v>0</v>
      </c>
      <c r="L45" s="8">
        <f>'EJEC NO IMPRIMIR'!L45/'EJEC REGULAR'!$D$1</f>
        <v>0</v>
      </c>
      <c r="M45" s="8">
        <f>'EJEC NO IMPRIMIR'!M45/'EJEC REGULAR'!$D$1</f>
        <v>0</v>
      </c>
      <c r="N45" s="8">
        <f>'EJEC NO IMPRIMIR'!N45/'EJEC REGULAR'!$D$1</f>
        <v>0</v>
      </c>
      <c r="O45" s="8">
        <f>'EJEC NO IMPRIMIR'!O45/'EJEC REGULAR'!$D$1</f>
        <v>0</v>
      </c>
      <c r="P45" s="8">
        <f>'EJEC NO IMPRIMIR'!P45/'EJEC REGULAR'!$D$1</f>
        <v>0</v>
      </c>
      <c r="Q45" s="8">
        <f>'EJEC NO IMPRIMIR'!Q45/'EJEC REGULAR'!$D$1</f>
        <v>0</v>
      </c>
      <c r="R45" s="8">
        <f>'EJEC NO IMPRIMIR'!R45/'EJEC REGULAR'!$D$1</f>
        <v>0</v>
      </c>
      <c r="S45" s="8">
        <f>'EJEC NO IMPRIMIR'!S45/'EJEC REGULAR'!$D$1</f>
        <v>0</v>
      </c>
      <c r="T45" s="8">
        <f>'EJEC NO IMPRIMIR'!T45/'EJEC REGULAR'!$D$1</f>
        <v>0</v>
      </c>
      <c r="U45" s="8">
        <f t="shared" si="10"/>
        <v>0</v>
      </c>
      <c r="V45" s="2"/>
      <c r="W45" s="5">
        <f t="shared" si="4"/>
        <v>0</v>
      </c>
      <c r="X45" s="2"/>
      <c r="Y45" s="2"/>
      <c r="Z45" s="2">
        <f t="shared" si="1"/>
        <v>0</v>
      </c>
      <c r="AA45" s="2"/>
      <c r="AB45" s="2"/>
      <c r="AD45" s="2">
        <f t="shared" si="2"/>
        <v>0</v>
      </c>
      <c r="AE45" s="2">
        <f t="shared" si="8"/>
        <v>0</v>
      </c>
      <c r="AF45" s="2"/>
      <c r="AK45" s="55"/>
    </row>
    <row r="46" spans="1:37" ht="22.5" customHeight="1">
      <c r="A46" s="3"/>
      <c r="B46" s="17" t="s">
        <v>16</v>
      </c>
      <c r="D46" s="18" t="s">
        <v>40</v>
      </c>
      <c r="F46" s="8">
        <f>'EJEC NO IMPRIMIR'!F46/'EJEC REGULAR'!$D$1</f>
        <v>0</v>
      </c>
      <c r="G46" s="8">
        <f>'EJEC NO IMPRIMIR'!G46/'EJEC REGULAR'!$D$1</f>
        <v>0</v>
      </c>
      <c r="H46" s="8">
        <f>'EJEC NO IMPRIMIR'!H46/'EJEC REGULAR'!$D$1</f>
        <v>0</v>
      </c>
      <c r="I46" s="8">
        <f>'EJEC NO IMPRIMIR'!I46/'EJEC REGULAR'!$D$1</f>
        <v>0</v>
      </c>
      <c r="J46" s="8">
        <f>'EJEC NO IMPRIMIR'!J46/'EJEC REGULAR'!$D$1</f>
        <v>0</v>
      </c>
      <c r="K46" s="8">
        <f>'EJEC NO IMPRIMIR'!K46/'EJEC REGULAR'!$D$1</f>
        <v>11414000</v>
      </c>
      <c r="L46" s="8">
        <f>'EJEC NO IMPRIMIR'!L46/'EJEC REGULAR'!$D$1</f>
        <v>0</v>
      </c>
      <c r="M46" s="8">
        <f>'EJEC NO IMPRIMIR'!M46/'EJEC REGULAR'!$D$1</f>
        <v>0</v>
      </c>
      <c r="N46" s="8">
        <f>'EJEC NO IMPRIMIR'!N46/'EJEC REGULAR'!$D$1</f>
        <v>0</v>
      </c>
      <c r="O46" s="8">
        <f>'EJEC NO IMPRIMIR'!O46/'EJEC REGULAR'!$D$1</f>
        <v>0</v>
      </c>
      <c r="P46" s="8">
        <f>'EJEC NO IMPRIMIR'!P46/'EJEC REGULAR'!$D$1</f>
        <v>0</v>
      </c>
      <c r="Q46" s="8">
        <f>'EJEC NO IMPRIMIR'!Q46/'EJEC REGULAR'!$D$1</f>
        <v>0</v>
      </c>
      <c r="R46" s="8">
        <f>'EJEC NO IMPRIMIR'!R46/'EJEC REGULAR'!$D$1</f>
        <v>0</v>
      </c>
      <c r="S46" s="8">
        <f>'EJEC NO IMPRIMIR'!S46/'EJEC REGULAR'!$D$1</f>
        <v>0</v>
      </c>
      <c r="T46" s="8">
        <f>'EJEC NO IMPRIMIR'!T46/'EJEC REGULAR'!$D$1</f>
        <v>0</v>
      </c>
      <c r="U46" s="8">
        <f t="shared" si="10"/>
        <v>11414000</v>
      </c>
      <c r="V46" s="2"/>
      <c r="W46" s="5">
        <f t="shared" si="4"/>
        <v>11414000</v>
      </c>
      <c r="X46" s="2"/>
      <c r="Y46" s="2"/>
      <c r="Z46" s="2">
        <f t="shared" si="1"/>
        <v>11414000</v>
      </c>
      <c r="AA46" s="2"/>
      <c r="AB46" s="2"/>
      <c r="AC46" s="2"/>
      <c r="AD46" s="2">
        <f t="shared" si="2"/>
        <v>0</v>
      </c>
      <c r="AE46" s="2">
        <f t="shared" si="8"/>
        <v>11414000</v>
      </c>
      <c r="AF46" s="2"/>
      <c r="AK46" s="55"/>
    </row>
    <row r="47" spans="1:37" ht="22.5" customHeight="1">
      <c r="A47" s="3"/>
      <c r="B47" s="17" t="s">
        <v>17</v>
      </c>
      <c r="D47" s="18" t="s">
        <v>18</v>
      </c>
      <c r="F47" s="8">
        <f>'EJEC NO IMPRIMIR'!F47/'EJEC REGULAR'!$D$1</f>
        <v>0</v>
      </c>
      <c r="G47" s="8">
        <f>'EJEC NO IMPRIMIR'!G47/'EJEC REGULAR'!$D$1</f>
        <v>0</v>
      </c>
      <c r="H47" s="8">
        <f>'EJEC NO IMPRIMIR'!H47/'EJEC REGULAR'!$D$1</f>
        <v>0</v>
      </c>
      <c r="I47" s="8">
        <f>'EJEC NO IMPRIMIR'!I47/'EJEC REGULAR'!$D$1</f>
        <v>0</v>
      </c>
      <c r="J47" s="8">
        <f>'EJEC NO IMPRIMIR'!J47/'EJEC REGULAR'!$D$1</f>
        <v>0</v>
      </c>
      <c r="K47" s="8">
        <f>'EJEC NO IMPRIMIR'!K47/'EJEC REGULAR'!$D$1</f>
        <v>0</v>
      </c>
      <c r="L47" s="8">
        <f>'EJEC NO IMPRIMIR'!L47/'EJEC REGULAR'!$D$1</f>
        <v>0</v>
      </c>
      <c r="M47" s="8">
        <f>'EJEC NO IMPRIMIR'!M47/'EJEC REGULAR'!$D$1</f>
        <v>0</v>
      </c>
      <c r="N47" s="8">
        <f>'EJEC NO IMPRIMIR'!N47/'EJEC REGULAR'!$D$1</f>
        <v>0</v>
      </c>
      <c r="O47" s="8">
        <f>'EJEC NO IMPRIMIR'!O47/'EJEC REGULAR'!$D$1</f>
        <v>0</v>
      </c>
      <c r="P47" s="8">
        <f>'EJEC NO IMPRIMIR'!P47/'EJEC REGULAR'!$D$1</f>
        <v>0</v>
      </c>
      <c r="Q47" s="8">
        <f>'EJEC NO IMPRIMIR'!Q47/'EJEC REGULAR'!$D$1</f>
        <v>494723296.435</v>
      </c>
      <c r="R47" s="8">
        <f>'EJEC NO IMPRIMIR'!R47/'EJEC REGULAR'!$D$1</f>
        <v>0</v>
      </c>
      <c r="S47" s="8">
        <f>'EJEC NO IMPRIMIR'!S47/'EJEC REGULAR'!$D$1</f>
        <v>0</v>
      </c>
      <c r="T47" s="8">
        <f>'EJEC NO IMPRIMIR'!T47/'EJEC REGULAR'!$D$1</f>
        <v>0</v>
      </c>
      <c r="U47" s="8">
        <f t="shared" si="10"/>
        <v>494723296.435</v>
      </c>
      <c r="V47" s="2"/>
      <c r="W47" s="5">
        <f t="shared" si="4"/>
        <v>494723296.435</v>
      </c>
      <c r="X47" s="2"/>
      <c r="Y47" s="2"/>
      <c r="Z47" s="2">
        <f t="shared" si="1"/>
        <v>494723296.435</v>
      </c>
      <c r="AA47" s="2"/>
      <c r="AB47" s="2"/>
      <c r="AC47" s="2">
        <v>223663773070</v>
      </c>
      <c r="AD47" s="2">
        <f t="shared" si="2"/>
        <v>223663773.07</v>
      </c>
      <c r="AE47" s="2">
        <f t="shared" si="8"/>
        <v>271059523.365</v>
      </c>
      <c r="AF47" s="2"/>
      <c r="AK47" s="55"/>
    </row>
    <row r="48" spans="1:37" ht="22.5" customHeight="1">
      <c r="A48" s="3"/>
      <c r="B48" s="17" t="s">
        <v>78</v>
      </c>
      <c r="D48" s="18" t="s">
        <v>41</v>
      </c>
      <c r="F48" s="8">
        <f>'EJEC NO IMPRIMIR'!F48/'EJEC REGULAR'!$D$1</f>
        <v>61969.622</v>
      </c>
      <c r="G48" s="8">
        <f>'EJEC NO IMPRIMIR'!G48/'EJEC REGULAR'!$D$1</f>
        <v>104048.228</v>
      </c>
      <c r="H48" s="8">
        <f>'EJEC NO IMPRIMIR'!H48/'EJEC REGULAR'!$D$1</f>
        <v>90649.578</v>
      </c>
      <c r="I48" s="8">
        <f>'EJEC NO IMPRIMIR'!I48/'EJEC REGULAR'!$D$1</f>
        <v>2034515.5</v>
      </c>
      <c r="J48" s="8">
        <f>'EJEC NO IMPRIMIR'!J48/'EJEC REGULAR'!$D$1</f>
        <v>22268674.75</v>
      </c>
      <c r="K48" s="8">
        <f>'EJEC NO IMPRIMIR'!K48/'EJEC REGULAR'!$D$1</f>
        <v>109225141.105</v>
      </c>
      <c r="L48" s="8">
        <f>'EJEC NO IMPRIMIR'!L48/'EJEC REGULAR'!$D$1</f>
        <v>5774487.13</v>
      </c>
      <c r="M48" s="8">
        <f>'EJEC NO IMPRIMIR'!M48/'EJEC REGULAR'!$D$1</f>
        <v>3135832.367</v>
      </c>
      <c r="N48" s="8">
        <f>'EJEC NO IMPRIMIR'!N48/'EJEC REGULAR'!$D$1</f>
        <v>38105.034</v>
      </c>
      <c r="O48" s="8">
        <f>'EJEC NO IMPRIMIR'!O48/'EJEC REGULAR'!$D$1</f>
        <v>11573958.963</v>
      </c>
      <c r="P48" s="8">
        <f>'EJEC NO IMPRIMIR'!P48/'EJEC REGULAR'!$D$1</f>
        <v>1033662.423</v>
      </c>
      <c r="Q48" s="8">
        <f>'EJEC NO IMPRIMIR'!Q48/'EJEC REGULAR'!$D$1</f>
        <v>20002525.145</v>
      </c>
      <c r="R48" s="8">
        <f>'EJEC NO IMPRIMIR'!R48/'EJEC REGULAR'!$D$1</f>
        <v>682096.867</v>
      </c>
      <c r="S48" s="8">
        <f>'EJEC NO IMPRIMIR'!S48/'EJEC REGULAR'!$D$1</f>
        <v>64677</v>
      </c>
      <c r="T48" s="8">
        <f>'EJEC NO IMPRIMIR'!T48/'EJEC REGULAR'!$D$1</f>
        <v>922458</v>
      </c>
      <c r="U48" s="8">
        <f t="shared" si="10"/>
        <v>177012801.71200007</v>
      </c>
      <c r="V48" s="2"/>
      <c r="W48" s="5">
        <f t="shared" si="4"/>
        <v>176025666.71200007</v>
      </c>
      <c r="X48" s="2"/>
      <c r="Y48" s="48" t="e">
        <f>+#REF!</f>
        <v>#REF!</v>
      </c>
      <c r="Z48" s="2" t="e">
        <f t="shared" si="1"/>
        <v>#REF!</v>
      </c>
      <c r="AA48" s="2"/>
      <c r="AB48" s="2"/>
      <c r="AC48" s="2">
        <v>166165525133</v>
      </c>
      <c r="AD48" s="2">
        <f t="shared" si="2"/>
        <v>166165525.133</v>
      </c>
      <c r="AE48" s="2" t="e">
        <f t="shared" si="8"/>
        <v>#REF!</v>
      </c>
      <c r="AF48" s="2"/>
      <c r="AK48" s="55"/>
    </row>
    <row r="49" spans="1:37" ht="22.5" customHeight="1">
      <c r="A49" s="3"/>
      <c r="B49" s="22" t="s">
        <v>79</v>
      </c>
      <c r="C49" s="23"/>
      <c r="D49" s="24" t="s">
        <v>19</v>
      </c>
      <c r="F49" s="10">
        <f>'EJEC NO IMPRIMIR'!F49/'EJEC REGULAR'!$D$1</f>
        <v>0</v>
      </c>
      <c r="G49" s="10">
        <f>'EJEC NO IMPRIMIR'!G49/'EJEC REGULAR'!$D$1</f>
        <v>0</v>
      </c>
      <c r="H49" s="10">
        <f>'EJEC NO IMPRIMIR'!H49/'EJEC REGULAR'!$D$1</f>
        <v>0</v>
      </c>
      <c r="I49" s="10">
        <f>'EJEC NO IMPRIMIR'!I49/'EJEC REGULAR'!$D$1</f>
        <v>0</v>
      </c>
      <c r="J49" s="10">
        <f>'EJEC NO IMPRIMIR'!J49/'EJEC REGULAR'!$D$1</f>
        <v>0</v>
      </c>
      <c r="K49" s="10">
        <f>'EJEC NO IMPRIMIR'!K49/'EJEC REGULAR'!$D$1</f>
        <v>0</v>
      </c>
      <c r="L49" s="10">
        <f>'EJEC NO IMPRIMIR'!L49/'EJEC REGULAR'!$D$1</f>
        <v>0</v>
      </c>
      <c r="M49" s="10">
        <f>'EJEC NO IMPRIMIR'!M49/'EJEC REGULAR'!$D$1</f>
        <v>0</v>
      </c>
      <c r="N49" s="10">
        <f>'EJEC NO IMPRIMIR'!N49/'EJEC REGULAR'!$D$1</f>
        <v>0</v>
      </c>
      <c r="O49" s="10">
        <f>'EJEC NO IMPRIMIR'!O49/'EJEC REGULAR'!$D$1</f>
        <v>0</v>
      </c>
      <c r="P49" s="10">
        <f>'EJEC NO IMPRIMIR'!P49/'EJEC REGULAR'!$D$1</f>
        <v>0</v>
      </c>
      <c r="Q49" s="10">
        <f>'EJEC NO IMPRIMIR'!Q49/'EJEC REGULAR'!$D$1</f>
        <v>0</v>
      </c>
      <c r="R49" s="10">
        <f>'EJEC NO IMPRIMIR'!R49/'EJEC REGULAR'!$D$1</f>
        <v>0</v>
      </c>
      <c r="S49" s="10">
        <f>'EJEC NO IMPRIMIR'!S49/'EJEC REGULAR'!$D$1</f>
        <v>10</v>
      </c>
      <c r="T49" s="10">
        <f>'EJEC NO IMPRIMIR'!T49/'EJEC REGULAR'!$D$1</f>
        <v>0</v>
      </c>
      <c r="U49" s="10">
        <f t="shared" si="10"/>
        <v>10</v>
      </c>
      <c r="V49" s="2"/>
      <c r="W49" s="5">
        <f t="shared" si="4"/>
        <v>0</v>
      </c>
      <c r="X49" s="2"/>
      <c r="Y49" s="2"/>
      <c r="Z49" s="2">
        <f t="shared" si="1"/>
        <v>0</v>
      </c>
      <c r="AA49" s="2"/>
      <c r="AB49" s="2"/>
      <c r="AC49" s="2"/>
      <c r="AD49" s="2"/>
      <c r="AE49" s="2"/>
      <c r="AF49" s="2"/>
      <c r="AK49" s="55"/>
    </row>
    <row r="50" spans="6:32" ht="18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2"/>
      <c r="G52" s="2"/>
      <c r="H52" s="2"/>
      <c r="I52" s="2"/>
      <c r="J52" s="2"/>
      <c r="K52" s="2"/>
      <c r="L52" s="2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2:32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2:32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2:32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2:32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2:32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2:32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</sheetData>
  <sheetProtection/>
  <mergeCells count="1">
    <mergeCell ref="K3:O3"/>
  </mergeCells>
  <printOptions horizontalCentered="1"/>
  <pageMargins left="0.5511811023622047" right="0.1968503937007874" top="0.7086614173228347" bottom="0.35433070866141736" header="0.31496062992125984" footer="0.31496062992125984"/>
  <pageSetup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PageLayoutView="0" workbookViewId="0" topLeftCell="A8">
      <selection activeCell="J44" sqref="J44"/>
    </sheetView>
  </sheetViews>
  <sheetFormatPr defaultColWidth="11.00390625" defaultRowHeight="12.75"/>
  <cols>
    <col min="1" max="1" width="9.25390625" style="0" customWidth="1"/>
    <col min="2" max="2" width="28.25390625" style="0" customWidth="1"/>
    <col min="3" max="3" width="15.50390625" style="0" customWidth="1"/>
    <col min="4" max="4" width="14.625" style="0" customWidth="1"/>
    <col min="6" max="6" width="5.875" style="0" customWidth="1"/>
  </cols>
  <sheetData>
    <row r="1" ht="18.75">
      <c r="D1" s="90" t="s">
        <v>133</v>
      </c>
    </row>
    <row r="4" spans="2:5" ht="30">
      <c r="B4" s="80" t="s">
        <v>131</v>
      </c>
      <c r="C4" s="86" t="s">
        <v>128</v>
      </c>
      <c r="D4" s="86" t="s">
        <v>127</v>
      </c>
      <c r="E4" s="85" t="s">
        <v>126</v>
      </c>
    </row>
    <row r="5" spans="2:5" ht="12.75">
      <c r="B5" s="89" t="s">
        <v>53</v>
      </c>
      <c r="C5" s="88">
        <v>7574448</v>
      </c>
      <c r="D5" s="88">
        <v>7558922.207000001</v>
      </c>
      <c r="E5" s="81">
        <f>+D5/C5</f>
        <v>0.9979502409944594</v>
      </c>
    </row>
    <row r="6" spans="2:5" ht="12.75">
      <c r="B6" s="89" t="s">
        <v>54</v>
      </c>
      <c r="C6" s="88">
        <v>3480690</v>
      </c>
      <c r="D6" s="88">
        <v>3455916.0530000003</v>
      </c>
      <c r="E6" s="81">
        <f aca="true" t="shared" si="0" ref="E6:E20">+D6/C6</f>
        <v>0.9928824609488349</v>
      </c>
    </row>
    <row r="7" spans="2:5" ht="12.75">
      <c r="B7" s="89" t="s">
        <v>55</v>
      </c>
      <c r="C7" s="88">
        <v>9891427</v>
      </c>
      <c r="D7" s="88">
        <v>9871407.631999997</v>
      </c>
      <c r="E7" s="81">
        <f t="shared" si="0"/>
        <v>0.9979760889910018</v>
      </c>
    </row>
    <row r="8" spans="2:5" ht="12.75">
      <c r="B8" s="89" t="s">
        <v>65</v>
      </c>
      <c r="C8" s="88">
        <v>22503066</v>
      </c>
      <c r="D8" s="88">
        <v>22067885.911</v>
      </c>
      <c r="E8" s="81">
        <f t="shared" si="0"/>
        <v>0.9806612979315795</v>
      </c>
    </row>
    <row r="9" spans="2:5" ht="12.75">
      <c r="B9" s="89" t="s">
        <v>66</v>
      </c>
      <c r="C9" s="88">
        <v>172417723</v>
      </c>
      <c r="D9" s="88">
        <v>171187507.80900002</v>
      </c>
      <c r="E9" s="81">
        <f t="shared" si="0"/>
        <v>0.9928649145250573</v>
      </c>
    </row>
    <row r="10" spans="2:5" ht="12.75">
      <c r="B10" s="89" t="s">
        <v>56</v>
      </c>
      <c r="C10" s="88">
        <v>1228040440</v>
      </c>
      <c r="D10" s="88">
        <v>1215736157.417</v>
      </c>
      <c r="E10" s="81">
        <f t="shared" si="0"/>
        <v>0.9899805558658964</v>
      </c>
    </row>
    <row r="11" spans="2:5" ht="12.75">
      <c r="B11" s="89" t="s">
        <v>57</v>
      </c>
      <c r="C11" s="88">
        <v>81163451</v>
      </c>
      <c r="D11" s="88">
        <v>79751115.866</v>
      </c>
      <c r="E11" s="81">
        <f t="shared" si="0"/>
        <v>0.9825988777387004</v>
      </c>
    </row>
    <row r="12" spans="2:5" ht="12.75">
      <c r="B12" s="89" t="s">
        <v>58</v>
      </c>
      <c r="C12" s="88">
        <v>76431911</v>
      </c>
      <c r="D12" s="88">
        <v>75718122.97</v>
      </c>
      <c r="E12" s="81">
        <f t="shared" si="0"/>
        <v>0.9906611254296651</v>
      </c>
    </row>
    <row r="13" spans="2:5" ht="12.75">
      <c r="B13" s="89" t="s">
        <v>60</v>
      </c>
      <c r="C13" s="88">
        <v>5857559</v>
      </c>
      <c r="D13" s="88">
        <v>5854937.674000001</v>
      </c>
      <c r="E13" s="81">
        <f t="shared" si="0"/>
        <v>0.9995524883317437</v>
      </c>
    </row>
    <row r="14" spans="2:5" ht="12.75">
      <c r="B14" s="89" t="s">
        <v>80</v>
      </c>
      <c r="C14" s="88">
        <v>131580586</v>
      </c>
      <c r="D14" s="88">
        <v>129262401.97399999</v>
      </c>
      <c r="E14" s="81">
        <f t="shared" si="0"/>
        <v>0.9823820208096656</v>
      </c>
    </row>
    <row r="15" spans="2:5" ht="12.75">
      <c r="B15" s="89" t="s">
        <v>61</v>
      </c>
      <c r="C15" s="88">
        <v>26737283</v>
      </c>
      <c r="D15" s="88">
        <v>26506483.03</v>
      </c>
      <c r="E15" s="81">
        <f t="shared" si="0"/>
        <v>0.9913678600028283</v>
      </c>
    </row>
    <row r="16" spans="2:5" ht="12.75">
      <c r="B16" s="89" t="s">
        <v>103</v>
      </c>
      <c r="C16" s="88">
        <v>1026092282</v>
      </c>
      <c r="D16" s="88">
        <v>1022273883.3039999</v>
      </c>
      <c r="E16" s="81">
        <f t="shared" si="0"/>
        <v>0.996278698550819</v>
      </c>
    </row>
    <row r="17" spans="2:5" ht="12.75">
      <c r="B17" s="89" t="s">
        <v>62</v>
      </c>
      <c r="C17" s="88">
        <v>24791248</v>
      </c>
      <c r="D17" s="88">
        <v>24476968.408</v>
      </c>
      <c r="E17" s="81">
        <f t="shared" si="0"/>
        <v>0.9873229620388615</v>
      </c>
    </row>
    <row r="18" spans="2:5" ht="12.75">
      <c r="B18" s="89" t="s">
        <v>63</v>
      </c>
      <c r="C18" s="88">
        <v>2428723</v>
      </c>
      <c r="D18" s="88">
        <v>2146172</v>
      </c>
      <c r="E18" s="81">
        <f t="shared" si="0"/>
        <v>0.8836627314024695</v>
      </c>
    </row>
    <row r="19" spans="2:5" ht="12.75">
      <c r="B19" s="89" t="s">
        <v>49</v>
      </c>
      <c r="C19" s="88">
        <v>14903031</v>
      </c>
      <c r="D19" s="88">
        <v>14890627</v>
      </c>
      <c r="E19" s="81">
        <f t="shared" si="0"/>
        <v>0.9991676860901652</v>
      </c>
    </row>
    <row r="20" spans="2:5" ht="12.75">
      <c r="B20" s="80" t="s">
        <v>50</v>
      </c>
      <c r="C20" s="87">
        <f>SUM(C5:C19)</f>
        <v>2833893868</v>
      </c>
      <c r="D20" s="87">
        <f>SUM(D5:D19)</f>
        <v>2810758509.255</v>
      </c>
      <c r="E20" s="78">
        <f t="shared" si="0"/>
        <v>0.9918361943592024</v>
      </c>
    </row>
    <row r="25" spans="1:5" ht="30">
      <c r="A25" s="86" t="s">
        <v>130</v>
      </c>
      <c r="B25" s="86" t="s">
        <v>129</v>
      </c>
      <c r="C25" s="86" t="s">
        <v>128</v>
      </c>
      <c r="D25" s="86" t="s">
        <v>127</v>
      </c>
      <c r="E25" s="85" t="s">
        <v>126</v>
      </c>
    </row>
    <row r="26" spans="1:5" ht="15" customHeight="1">
      <c r="A26" s="84" t="s">
        <v>7</v>
      </c>
      <c r="B26" s="83" t="s">
        <v>8</v>
      </c>
      <c r="C26" s="82">
        <v>244958049</v>
      </c>
      <c r="D26" s="82">
        <v>244561297.349</v>
      </c>
      <c r="E26" s="81">
        <f aca="true" t="shared" si="1" ref="E26:E39">+D26/C26</f>
        <v>0.9983803281720292</v>
      </c>
    </row>
    <row r="27" spans="1:5" ht="12.75">
      <c r="A27" s="84" t="s">
        <v>9</v>
      </c>
      <c r="B27" s="83" t="s">
        <v>10</v>
      </c>
      <c r="C27" s="82">
        <v>23677621</v>
      </c>
      <c r="D27" s="82">
        <v>23459212.888</v>
      </c>
      <c r="E27" s="81">
        <f t="shared" si="1"/>
        <v>0.9907757577503247</v>
      </c>
    </row>
    <row r="28" spans="1:5" ht="12.75">
      <c r="A28" s="84" t="s">
        <v>11</v>
      </c>
      <c r="B28" s="83" t="s">
        <v>52</v>
      </c>
      <c r="C28" s="82">
        <v>10101915</v>
      </c>
      <c r="D28" s="82">
        <v>9743349.893000001</v>
      </c>
      <c r="E28" s="81">
        <f t="shared" si="1"/>
        <v>0.9645052342055938</v>
      </c>
    </row>
    <row r="29" spans="1:5" ht="12.75">
      <c r="A29" s="84" t="s">
        <v>12</v>
      </c>
      <c r="B29" s="83" t="s">
        <v>14</v>
      </c>
      <c r="C29" s="82">
        <v>2367689</v>
      </c>
      <c r="D29" s="82">
        <v>2259098.416</v>
      </c>
      <c r="E29" s="81">
        <f t="shared" si="1"/>
        <v>0.9541364664024711</v>
      </c>
    </row>
    <row r="30" spans="1:5" ht="12.75">
      <c r="A30" s="84" t="s">
        <v>13</v>
      </c>
      <c r="B30" s="83" t="s">
        <v>30</v>
      </c>
      <c r="C30" s="82">
        <v>3386488</v>
      </c>
      <c r="D30" s="82">
        <v>3389978</v>
      </c>
      <c r="E30" s="81">
        <f t="shared" si="1"/>
        <v>1.0010305661794756</v>
      </c>
    </row>
    <row r="31" spans="1:5" ht="12.75">
      <c r="A31" s="84" t="s">
        <v>75</v>
      </c>
      <c r="B31" s="83" t="s">
        <v>67</v>
      </c>
      <c r="C31" s="82">
        <v>835974</v>
      </c>
      <c r="D31" s="82">
        <v>776715.012</v>
      </c>
      <c r="E31" s="81">
        <f t="shared" si="1"/>
        <v>0.9291138384686605</v>
      </c>
    </row>
    <row r="32" spans="1:5" ht="12.75">
      <c r="A32" s="84" t="s">
        <v>76</v>
      </c>
      <c r="B32" s="83" t="s">
        <v>68</v>
      </c>
      <c r="C32" s="82">
        <v>16186693</v>
      </c>
      <c r="D32" s="82">
        <v>15487421.109</v>
      </c>
      <c r="E32" s="81">
        <f t="shared" si="1"/>
        <v>0.9567995827807446</v>
      </c>
    </row>
    <row r="33" spans="1:5" ht="12.75">
      <c r="A33" s="84">
        <v>30</v>
      </c>
      <c r="B33" s="83" t="s">
        <v>100</v>
      </c>
      <c r="C33" s="82">
        <v>0</v>
      </c>
      <c r="D33" s="82">
        <v>0</v>
      </c>
      <c r="E33" s="81"/>
    </row>
    <row r="34" spans="1:5" ht="12.75">
      <c r="A34" s="84" t="s">
        <v>77</v>
      </c>
      <c r="B34" s="83" t="s">
        <v>15</v>
      </c>
      <c r="C34" s="82">
        <v>1849216926</v>
      </c>
      <c r="D34" s="82">
        <v>1827931328.441</v>
      </c>
      <c r="E34" s="81">
        <f t="shared" si="1"/>
        <v>0.988489399345353</v>
      </c>
    </row>
    <row r="35" spans="1:5" ht="12.75">
      <c r="A35" s="84" t="s">
        <v>16</v>
      </c>
      <c r="B35" s="83" t="s">
        <v>40</v>
      </c>
      <c r="C35" s="82">
        <v>11414000</v>
      </c>
      <c r="D35" s="82">
        <v>11414000</v>
      </c>
      <c r="E35" s="81">
        <f t="shared" si="1"/>
        <v>1</v>
      </c>
    </row>
    <row r="36" spans="1:5" ht="12.75">
      <c r="A36" s="84" t="s">
        <v>17</v>
      </c>
      <c r="B36" s="83" t="s">
        <v>18</v>
      </c>
      <c r="C36" s="82">
        <v>494735555</v>
      </c>
      <c r="D36" s="82">
        <v>494723296.435</v>
      </c>
      <c r="E36" s="81">
        <f t="shared" si="1"/>
        <v>0.9999752219850057</v>
      </c>
    </row>
    <row r="37" spans="1:5" ht="12.75">
      <c r="A37" s="84" t="s">
        <v>78</v>
      </c>
      <c r="B37" s="83" t="s">
        <v>41</v>
      </c>
      <c r="C37" s="82">
        <v>177012828</v>
      </c>
      <c r="D37" s="82">
        <v>177012801.71200007</v>
      </c>
      <c r="E37" s="81">
        <f t="shared" si="1"/>
        <v>0.9999998514909896</v>
      </c>
    </row>
    <row r="38" spans="1:5" ht="12.75">
      <c r="A38" s="84" t="s">
        <v>79</v>
      </c>
      <c r="B38" s="83" t="s">
        <v>19</v>
      </c>
      <c r="C38" s="82">
        <v>130</v>
      </c>
      <c r="D38" s="82">
        <v>10</v>
      </c>
      <c r="E38" s="81">
        <f t="shared" si="1"/>
        <v>0.07692307692307693</v>
      </c>
    </row>
    <row r="39" spans="1:5" ht="12.75">
      <c r="A39" s="80" t="s">
        <v>50</v>
      </c>
      <c r="B39" s="80"/>
      <c r="C39" s="87">
        <f>SUM(C26:C38)</f>
        <v>2833893868</v>
      </c>
      <c r="D39" s="87">
        <f>SUM(D26:D38)</f>
        <v>2810758509.255</v>
      </c>
      <c r="E39" s="78">
        <f t="shared" si="1"/>
        <v>0.9918361943592024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2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2023-01-25T13:49:11Z</cp:lastPrinted>
  <dcterms:created xsi:type="dcterms:W3CDTF">1998-06-30T14:14:38Z</dcterms:created>
  <dcterms:modified xsi:type="dcterms:W3CDTF">2023-05-25T00:43:45Z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224.000000000000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/InformaciondePresupuestoMOP/balancefinancieromop/Documents/2022/Balance_diciembre_2022.xls</vt:lpwstr>
  </property>
  <property fmtid="{D5CDD505-2E9C-101B-9397-08002B2CF9AE}" pid="7" name="Titulo del Balance">
    <vt:lpwstr/>
  </property>
  <property fmtid="{D5CDD505-2E9C-101B-9397-08002B2CF9AE}" pid="8" name="Año">
    <vt:lpwstr>2022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