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71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<sst xmlns="http://schemas.openxmlformats.org/spreadsheetml/2006/main" count="341" uniqueCount="110">
  <si>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</si>
  <si>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</si>
  <si>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</si>
  <si>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</si>
  <si>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</si>
  <si>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</si>
  <si>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</si>
  <si>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</si>
  <si>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</si>
  <si>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</si>
  <si>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</si>
  <si>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</si>
  <si>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</si>
  <si>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</si>
  <si>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</si>
  <si>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</si>
  <si>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</si>
  <si>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</si>
  <si>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</si>
  <si>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</si>
  <si>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</si>
  <si>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</si>
  <si>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</si>
  <si>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</si>
  <si>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</si>
  <si>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</si>
  <si>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</si>
  <si>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</si>
  <si>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</si>
  <si>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</si>
  <si>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</si>
  <si>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</si>
  <si>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</si>
  <si>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</si>
  <si>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</si>
  <si>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</si>
  <si>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</si>
  <si>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</si>
  <si>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</si>
  <si>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</si>
  <si>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</si>
  <si>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</si>
  <si>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</si>
  <si>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</si>
  <si>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</si>
  <si>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</si>
  <si>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</si>
  <si>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</si>
  <si>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</si>
  <si>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</si>
  <si>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</si>
  <si>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</si>
  <si>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</si>
  <si>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</si>
  <si>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</si>
  <si>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</si>
  <si>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</si>
  <si>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</si>
  <si>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</si>
  <si>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</si>
  <si>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</si>
  <si>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</si>
  <si>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</si>
  <si>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</si>
  <si>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</si>
  <si>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</si>
  <si>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</si>
  <si>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</si>
  <si>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</si>
  <si>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</si>
  <si>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</si>
  <si>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</si>
  <si>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</si>
  <si>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</si>
  <si>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</si>
  <si>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</si>
  <si>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</si>
  <si>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</si>
  <si>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</si>
  <si>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</si>
  <si>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</si>
  <si>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</si>
  <si>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</si>
  <si>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</si>
  <si>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</si>
  <si>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</si>
  <si>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</si>
  <si>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</si>
  <si>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</si>
  <si>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</si>
  <si>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</si>
  <si>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</si>
  <si>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</si>
  <si>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</si>
  <si>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</si>
  <si>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</si>
  <si>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</si>
  <si>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</si>
  <si>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</si>
  <si>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</si>
  <si>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</si>
  <si>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</si>
  <si>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</si>
  <si>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</si>
  <si>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</si>
  <si>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</si>
  <si>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</si>
  <si>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NOVIEMBRE</t>
  </si>
  <si>
    <t>PRESUPUESTO VIGENTE MOP 2021 AL MES DE NOVIEMBRE (FINANCIAMIENTO REGULAR)</t>
  </si>
  <si>
    <t>PRESUPUESTO EJECUTADO MOP 2021 AL MES DE NOVIEMBRE (FINANCIAMIENTO REGULAR)</t>
  </si>
</sst>
</file>

<file path=xl/styles.xml><?xml version="1.0" encoding="utf-8"?>
<styleSheet xmlns="http://schemas.openxmlformats.org/spreadsheetml/2006/main">
  <numFmts count="1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9">
    <xf numFmtId="172" fontId="0" fillId="0" borderId="0" xfId="0" applyAlignment="1">
      <alignment/>
    </xf>
    <xf numFmtId="172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72" fontId="4" fillId="0" borderId="0" xfId="0" applyFont="1" applyAlignment="1">
      <alignment/>
    </xf>
    <xf numFmtId="172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72" fontId="4" fillId="0" borderId="14" xfId="0" applyFont="1" applyFill="1" applyBorder="1" applyAlignment="1">
      <alignment horizontal="center"/>
    </xf>
    <xf numFmtId="172" fontId="4" fillId="0" borderId="0" xfId="0" applyFont="1" applyFill="1" applyAlignment="1">
      <alignment/>
    </xf>
    <xf numFmtId="172" fontId="4" fillId="0" borderId="0" xfId="0" applyFont="1" applyFill="1" applyAlignment="1" applyProtection="1">
      <alignment horizontal="left"/>
      <protection/>
    </xf>
    <xf numFmtId="172" fontId="4" fillId="0" borderId="0" xfId="0" applyFont="1" applyFill="1" applyBorder="1" applyAlignment="1">
      <alignment/>
    </xf>
    <xf numFmtId="172" fontId="3" fillId="0" borderId="14" xfId="0" applyFont="1" applyFill="1" applyBorder="1" applyAlignment="1">
      <alignment horizontal="center"/>
    </xf>
    <xf numFmtId="172" fontId="47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72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72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72" fontId="5" fillId="0" borderId="0" xfId="0" applyFont="1" applyFill="1" applyBorder="1" applyAlignment="1">
      <alignment vertical="center"/>
    </xf>
    <xf numFmtId="172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72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72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72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72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72" fontId="2" fillId="0" borderId="0" xfId="0" applyFont="1" applyFill="1" applyAlignment="1" applyProtection="1">
      <alignment horizontal="left"/>
      <protection/>
    </xf>
    <xf numFmtId="172" fontId="4" fillId="0" borderId="0" xfId="0" applyFont="1" applyFill="1" applyAlignment="1">
      <alignment/>
    </xf>
    <xf numFmtId="172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72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72" fontId="47" fillId="0" borderId="0" xfId="0" applyFont="1" applyFill="1" applyAlignment="1">
      <alignment/>
    </xf>
    <xf numFmtId="172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72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72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72" fontId="4" fillId="0" borderId="0" xfId="0" applyFont="1" applyFill="1" applyAlignment="1">
      <alignment vertical="center"/>
    </xf>
    <xf numFmtId="172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72" fontId="48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72" fontId="4" fillId="0" borderId="14" xfId="0" applyFont="1" applyFill="1" applyBorder="1" applyAlignment="1">
      <alignment horizontal="center" wrapText="1"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6" fillId="33" borderId="0" xfId="0" applyNumberFormat="1" applyFont="1" applyFill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72" fontId="8" fillId="0" borderId="0" xfId="0" applyFont="1" applyAlignment="1">
      <alignment/>
    </xf>
    <xf numFmtId="172" fontId="8" fillId="0" borderId="0" xfId="0" applyFont="1" applyFill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41" fontId="4" fillId="33" borderId="0" xfId="66" applyFont="1" applyFill="1" applyAlignment="1">
      <alignment/>
    </xf>
    <xf numFmtId="172" fontId="4" fillId="33" borderId="0" xfId="0" applyFont="1" applyFill="1" applyAlignment="1">
      <alignment/>
    </xf>
    <xf numFmtId="172" fontId="3" fillId="0" borderId="0" xfId="0" applyFont="1" applyFill="1" applyAlignment="1">
      <alignment/>
    </xf>
    <xf numFmtId="172" fontId="2" fillId="0" borderId="0" xfId="0" applyFont="1" applyFill="1" applyAlignment="1">
      <alignment horizontal="center"/>
    </xf>
    <xf numFmtId="172" fontId="4" fillId="0" borderId="0" xfId="0" applyFont="1" applyFill="1" applyAlignment="1">
      <alignment horizontal="center"/>
    </xf>
    <xf numFmtId="172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55" zoomScaleNormal="5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6" sqref="G16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37.25390625" style="17" customWidth="1"/>
    <col min="5" max="5" width="1.875" style="17" customWidth="1"/>
    <col min="6" max="20" width="20.25390625" style="17" customWidth="1"/>
    <col min="21" max="21" width="20.25390625" style="1" customWidth="1"/>
    <col min="22" max="22" width="2.50390625" style="1" hidden="1" customWidth="1"/>
    <col min="23" max="23" width="18.375" style="1" hidden="1" customWidth="1"/>
    <col min="24" max="24" width="18.625" style="17" hidden="1" customWidth="1"/>
    <col min="25" max="25" width="17.125" style="75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hidden="1" customWidth="1"/>
    <col min="32" max="32" width="10.875" style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5" t="s">
        <v>108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6" t="s">
        <v>104</v>
      </c>
      <c r="L3" s="86"/>
      <c r="M3" s="86"/>
      <c r="N3" s="86"/>
      <c r="O3" s="86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Y4" s="76"/>
      <c r="Z4" s="17"/>
    </row>
    <row r="5" spans="2:26" ht="18" customHeight="1">
      <c r="B5" s="44"/>
      <c r="S5" s="21"/>
      <c r="T5" s="21"/>
      <c r="U5" s="21"/>
      <c r="V5" s="17"/>
      <c r="W5" s="17"/>
      <c r="Y5" s="76"/>
      <c r="Z5" s="17"/>
    </row>
    <row r="6" spans="2:25" s="17" customFormat="1" ht="18" customHeight="1">
      <c r="B6" s="36"/>
      <c r="F6" s="69">
        <f>+F9-F25</f>
        <v>0</v>
      </c>
      <c r="G6" s="69">
        <f aca="true" t="shared" si="0" ref="G6:T6">+G9-G25</f>
        <v>0</v>
      </c>
      <c r="H6" s="69">
        <f t="shared" si="0"/>
        <v>0</v>
      </c>
      <c r="I6" s="69">
        <f>+I9-I25</f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>+P9-P25</f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Y6" s="76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6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6" t="s">
        <v>105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6838087</v>
      </c>
      <c r="G9" s="12">
        <f aca="true" t="shared" si="1" ref="G9:T9">+SUM(G10:G14,G19:G24)</f>
        <v>3343892</v>
      </c>
      <c r="H9" s="12">
        <f t="shared" si="1"/>
        <v>8459193</v>
      </c>
      <c r="I9" s="12">
        <f t="shared" si="1"/>
        <v>28816839</v>
      </c>
      <c r="J9" s="12">
        <f t="shared" si="1"/>
        <v>173716958</v>
      </c>
      <c r="K9" s="12">
        <f t="shared" si="1"/>
        <v>1243876695</v>
      </c>
      <c r="L9" s="12">
        <f t="shared" si="1"/>
        <v>90654704</v>
      </c>
      <c r="M9" s="12">
        <f t="shared" si="1"/>
        <v>77115498</v>
      </c>
      <c r="N9" s="12">
        <f t="shared" si="1"/>
        <v>7707670</v>
      </c>
      <c r="O9" s="12">
        <f t="shared" si="1"/>
        <v>187955653</v>
      </c>
      <c r="P9" s="12">
        <f>+SUM(P10:P14,P19:P24)</f>
        <v>23235231</v>
      </c>
      <c r="Q9" s="12">
        <f t="shared" si="1"/>
        <v>901114901</v>
      </c>
      <c r="R9" s="12">
        <f t="shared" si="1"/>
        <v>23731112</v>
      </c>
      <c r="S9" s="12">
        <f t="shared" si="1"/>
        <v>2292375</v>
      </c>
      <c r="T9" s="12">
        <f t="shared" si="1"/>
        <v>12827009</v>
      </c>
      <c r="U9" s="12">
        <f>SUM(U11,U12,U13,U14,U19,U20,U21,U22,U24,U10,U23)</f>
        <v>2791685817</v>
      </c>
      <c r="V9" s="65"/>
      <c r="W9" s="64">
        <f>SUM(W11,W10,W12,W13,W14,W19,W20,W21,W22,W24,W23)</f>
        <v>2776566433</v>
      </c>
      <c r="X9" s="64" t="e">
        <f>SUM(X11,X10,X12,X13,X14,X19,X20,X21,X22,X24,X23)</f>
        <v>#REF!</v>
      </c>
      <c r="Y9" s="64" t="e">
        <f>SUM(Y11,Y10,Y12,Y13,Y14,Y19,Y20,Y21,Y22,Y24,Y23)</f>
        <v>#REF!</v>
      </c>
      <c r="Z9" s="6"/>
      <c r="AA9" s="6">
        <f>+U9-S9-T9</f>
        <v>2776566433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</v>
      </c>
      <c r="T10" s="13"/>
      <c r="U10" s="13">
        <f>SUM(F10:T10)</f>
        <v>575147</v>
      </c>
      <c r="V10" s="72"/>
      <c r="W10" s="5">
        <f>+U10-T10-S10</f>
        <v>120000</v>
      </c>
      <c r="X10" s="33"/>
      <c r="Y10" s="77">
        <f aca="true" t="shared" si="2" ref="Y10:Y24">SUM(W10:X10)</f>
        <v>120000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664</v>
      </c>
      <c r="G11" s="13">
        <v>805</v>
      </c>
      <c r="H11" s="13">
        <v>9110</v>
      </c>
      <c r="I11" s="13">
        <v>26616</v>
      </c>
      <c r="J11" s="13">
        <v>14402</v>
      </c>
      <c r="K11" s="13">
        <v>102250</v>
      </c>
      <c r="L11" s="13">
        <v>8194</v>
      </c>
      <c r="M11" s="13">
        <v>7158</v>
      </c>
      <c r="N11" s="13">
        <v>2790</v>
      </c>
      <c r="O11" s="13">
        <v>0</v>
      </c>
      <c r="P11" s="13">
        <v>20450</v>
      </c>
      <c r="Q11" s="13"/>
      <c r="R11" s="13">
        <v>5624</v>
      </c>
      <c r="S11" s="13">
        <v>2863</v>
      </c>
      <c r="T11" s="13"/>
      <c r="U11" s="13">
        <f>SUM(F11:T11)</f>
        <v>200926</v>
      </c>
      <c r="V11" s="33"/>
      <c r="W11" s="79">
        <f>+U11-T11-S11</f>
        <v>198063</v>
      </c>
      <c r="X11" s="33"/>
      <c r="Y11" s="77">
        <f t="shared" si="2"/>
        <v>198063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1039</v>
      </c>
      <c r="J12" s="13">
        <v>430688</v>
      </c>
      <c r="K12" s="13">
        <v>8026375</v>
      </c>
      <c r="L12" s="13">
        <v>1534</v>
      </c>
      <c r="M12" s="13"/>
      <c r="N12" s="13"/>
      <c r="O12" s="13"/>
      <c r="P12" s="13"/>
      <c r="Q12" s="13">
        <v>19431852</v>
      </c>
      <c r="R12" s="13">
        <v>0</v>
      </c>
      <c r="S12" s="13">
        <v>389884</v>
      </c>
      <c r="T12" s="13"/>
      <c r="U12" s="13">
        <f>SUM(F12:T12)</f>
        <v>28281372</v>
      </c>
      <c r="V12" s="33"/>
      <c r="W12" s="79">
        <f>+U12-T12-S12</f>
        <v>27891488</v>
      </c>
      <c r="X12" s="33"/>
      <c r="Y12" s="77">
        <f t="shared" si="2"/>
        <v>27891488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73620</v>
      </c>
      <c r="G13" s="13">
        <v>67546</v>
      </c>
      <c r="H13" s="13">
        <v>61350</v>
      </c>
      <c r="I13" s="13">
        <v>159850</v>
      </c>
      <c r="J13" s="13">
        <v>186649</v>
      </c>
      <c r="K13" s="13">
        <v>3910643</v>
      </c>
      <c r="L13" s="13">
        <v>215401</v>
      </c>
      <c r="M13" s="13">
        <v>302707</v>
      </c>
      <c r="N13" s="13">
        <v>55263</v>
      </c>
      <c r="O13" s="13">
        <v>124547</v>
      </c>
      <c r="P13" s="13">
        <v>406864</v>
      </c>
      <c r="Q13" s="13">
        <v>11711277</v>
      </c>
      <c r="R13" s="13">
        <v>103911</v>
      </c>
      <c r="S13" s="13">
        <v>26248</v>
      </c>
      <c r="T13" s="13">
        <v>82823</v>
      </c>
      <c r="U13" s="13">
        <f>SUM(F13:T13)</f>
        <v>17488699</v>
      </c>
      <c r="V13" s="33"/>
      <c r="W13" s="79">
        <f aca="true" t="shared" si="3" ref="W13:W49">+U13-T13-S13</f>
        <v>17379628</v>
      </c>
      <c r="X13" s="33"/>
      <c r="Y13" s="77">
        <f t="shared" si="2"/>
        <v>17379628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6756984</v>
      </c>
      <c r="G14" s="13">
        <f t="shared" si="4"/>
        <v>3271426</v>
      </c>
      <c r="H14" s="13">
        <f t="shared" si="4"/>
        <v>8378566</v>
      </c>
      <c r="I14" s="13">
        <f t="shared" si="4"/>
        <v>22114250</v>
      </c>
      <c r="J14" s="13">
        <f t="shared" si="4"/>
        <v>171584366</v>
      </c>
      <c r="K14" s="13">
        <f>SUM(K15,K18)</f>
        <v>1208968693</v>
      </c>
      <c r="L14" s="13">
        <f t="shared" si="4"/>
        <v>90414556</v>
      </c>
      <c r="M14" s="13">
        <f t="shared" si="4"/>
        <v>72670245</v>
      </c>
      <c r="N14" s="13">
        <f t="shared" si="4"/>
        <v>3305039</v>
      </c>
      <c r="O14" s="13">
        <f>SUM(O15,O18)</f>
        <v>187820888</v>
      </c>
      <c r="P14" s="13">
        <f>SUM(P15,P18)</f>
        <v>22332639</v>
      </c>
      <c r="Q14" s="13">
        <f>SUM(Q15,Q18)</f>
        <v>359473840</v>
      </c>
      <c r="R14" s="13">
        <f t="shared" si="4"/>
        <v>23563519</v>
      </c>
      <c r="S14" s="13">
        <f>SUM(S15,S18)</f>
        <v>1205907</v>
      </c>
      <c r="T14" s="13">
        <f>SUM(T15,T18)</f>
        <v>12153075</v>
      </c>
      <c r="U14" s="13">
        <f>SUM(U15,U18)</f>
        <v>2194013993</v>
      </c>
      <c r="V14" s="33"/>
      <c r="W14" s="5">
        <f>+U14-T14-S14</f>
        <v>2180655011</v>
      </c>
      <c r="X14" s="33"/>
      <c r="Y14" s="77">
        <f t="shared" si="2"/>
        <v>2180655011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6756984</v>
      </c>
      <c r="G15" s="13">
        <f t="shared" si="5"/>
        <v>3271426</v>
      </c>
      <c r="H15" s="13">
        <f t="shared" si="5"/>
        <v>8378566</v>
      </c>
      <c r="I15" s="13">
        <f t="shared" si="5"/>
        <v>22114250</v>
      </c>
      <c r="J15" s="13">
        <f t="shared" si="5"/>
        <v>171584366</v>
      </c>
      <c r="K15" s="13">
        <f>SUM(K16:K17)</f>
        <v>1208968693</v>
      </c>
      <c r="L15" s="13">
        <f t="shared" si="5"/>
        <v>90414556</v>
      </c>
      <c r="M15" s="13">
        <f t="shared" si="5"/>
        <v>72670245</v>
      </c>
      <c r="N15" s="13">
        <f t="shared" si="5"/>
        <v>3305039</v>
      </c>
      <c r="O15" s="13">
        <f t="shared" si="5"/>
        <v>187820888</v>
      </c>
      <c r="P15" s="13">
        <f>SUM(P16:P17)</f>
        <v>21620737</v>
      </c>
      <c r="Q15" s="13">
        <f>SUM(Q16:Q17)</f>
        <v>359473840</v>
      </c>
      <c r="R15" s="13">
        <f t="shared" si="5"/>
        <v>23563519</v>
      </c>
      <c r="S15" s="13">
        <f>SUM(S16:S17)</f>
        <v>1205907</v>
      </c>
      <c r="T15" s="13">
        <f>SUM(T16:T17)</f>
        <v>12153075</v>
      </c>
      <c r="U15" s="13">
        <f>SUM(U16:U17)</f>
        <v>2193302091</v>
      </c>
      <c r="V15" s="33"/>
      <c r="W15" s="5">
        <f t="shared" si="3"/>
        <v>2179943109</v>
      </c>
      <c r="X15" s="33"/>
      <c r="Y15" s="77">
        <f t="shared" si="2"/>
        <v>2179943109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6199388</v>
      </c>
      <c r="G16" s="13">
        <v>2996133</v>
      </c>
      <c r="H16" s="13">
        <v>7799380</v>
      </c>
      <c r="I16" s="13">
        <v>10527612</v>
      </c>
      <c r="J16" s="13">
        <v>15678443</v>
      </c>
      <c r="K16" s="13">
        <v>102413043</v>
      </c>
      <c r="L16" s="13">
        <v>7947427</v>
      </c>
      <c r="M16" s="13">
        <v>5857439</v>
      </c>
      <c r="N16" s="13">
        <v>2359726</v>
      </c>
      <c r="O16" s="13">
        <v>5722841</v>
      </c>
      <c r="P16" s="13">
        <v>16589590</v>
      </c>
      <c r="Q16" s="13">
        <v>11678439</v>
      </c>
      <c r="R16" s="13">
        <v>14255914</v>
      </c>
      <c r="S16" s="13">
        <v>1115581</v>
      </c>
      <c r="T16" s="13">
        <v>7830468</v>
      </c>
      <c r="U16" s="13">
        <f aca="true" t="shared" si="6" ref="U16:U24">SUM(F16:T16)</f>
        <v>218971424</v>
      </c>
      <c r="V16" s="33"/>
      <c r="W16" s="79">
        <f t="shared" si="3"/>
        <v>210025375</v>
      </c>
      <c r="X16" s="33"/>
      <c r="Y16" s="77">
        <f t="shared" si="2"/>
        <v>210025375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557596</v>
      </c>
      <c r="G17" s="13">
        <v>275293</v>
      </c>
      <c r="H17" s="13">
        <v>579186</v>
      </c>
      <c r="I17" s="13">
        <v>11586638</v>
      </c>
      <c r="J17" s="13">
        <v>155905923</v>
      </c>
      <c r="K17" s="13">
        <v>1106555650</v>
      </c>
      <c r="L17" s="13">
        <v>82467129</v>
      </c>
      <c r="M17" s="13">
        <v>66812806</v>
      </c>
      <c r="N17" s="13">
        <v>945313</v>
      </c>
      <c r="O17" s="13">
        <v>182098047</v>
      </c>
      <c r="P17" s="13">
        <v>5031147</v>
      </c>
      <c r="Q17" s="13">
        <v>347795401</v>
      </c>
      <c r="R17" s="13">
        <v>9307605</v>
      </c>
      <c r="S17" s="13">
        <v>90326</v>
      </c>
      <c r="T17" s="13">
        <v>4322607</v>
      </c>
      <c r="U17" s="13">
        <f t="shared" si="6"/>
        <v>1974330667</v>
      </c>
      <c r="V17" s="33"/>
      <c r="W17" s="79">
        <f t="shared" si="3"/>
        <v>1969917734</v>
      </c>
      <c r="X17" s="33"/>
      <c r="Y17" s="77">
        <f t="shared" si="2"/>
        <v>1969917734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711902</v>
      </c>
      <c r="Q18" s="13"/>
      <c r="R18" s="13"/>
      <c r="S18" s="13"/>
      <c r="T18" s="13"/>
      <c r="U18" s="13">
        <f t="shared" si="6"/>
        <v>711902</v>
      </c>
      <c r="V18" s="33"/>
      <c r="W18" s="79">
        <f t="shared" si="3"/>
        <v>711902</v>
      </c>
      <c r="X18" s="33"/>
      <c r="Y18" s="77">
        <f t="shared" si="2"/>
        <v>711902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0</v>
      </c>
      <c r="K19" s="13">
        <v>0</v>
      </c>
      <c r="L19" s="13"/>
      <c r="M19" s="13"/>
      <c r="N19" s="13"/>
      <c r="O19" s="13"/>
      <c r="P19" s="13">
        <v>0</v>
      </c>
      <c r="Q19" s="13"/>
      <c r="R19" s="13">
        <v>0</v>
      </c>
      <c r="S19" s="13"/>
      <c r="T19" s="13"/>
      <c r="U19" s="13">
        <f t="shared" si="6"/>
        <v>0</v>
      </c>
      <c r="V19" s="33"/>
      <c r="W19" s="5">
        <f t="shared" si="3"/>
        <v>0</v>
      </c>
      <c r="X19" s="33"/>
      <c r="Y19" s="77">
        <f t="shared" si="2"/>
        <v>0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7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1819</v>
      </c>
      <c r="G21" s="13">
        <v>2115</v>
      </c>
      <c r="H21" s="13">
        <v>7167</v>
      </c>
      <c r="I21" s="13">
        <v>81454</v>
      </c>
      <c r="J21" s="13">
        <v>4623</v>
      </c>
      <c r="K21" s="13">
        <v>46295</v>
      </c>
      <c r="L21" s="13">
        <v>5019</v>
      </c>
      <c r="M21" s="13">
        <v>1791</v>
      </c>
      <c r="N21" s="13">
        <v>224</v>
      </c>
      <c r="O21" s="13">
        <v>218</v>
      </c>
      <c r="P21" s="13">
        <v>11501</v>
      </c>
      <c r="Q21" s="13">
        <v>5854</v>
      </c>
      <c r="R21" s="13">
        <v>48058</v>
      </c>
      <c r="S21" s="13">
        <v>58440</v>
      </c>
      <c r="T21" s="13"/>
      <c r="U21" s="13">
        <f t="shared" si="6"/>
        <v>274578</v>
      </c>
      <c r="V21" s="33"/>
      <c r="W21" s="79">
        <f t="shared" si="3"/>
        <v>216138</v>
      </c>
      <c r="X21" s="33"/>
      <c r="Y21" s="77">
        <f t="shared" si="2"/>
        <v>216138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3610416</v>
      </c>
      <c r="J22" s="13"/>
      <c r="K22" s="13">
        <v>1670919</v>
      </c>
      <c r="L22" s="13"/>
      <c r="M22" s="13"/>
      <c r="N22" s="13">
        <v>4334354</v>
      </c>
      <c r="O22" s="13"/>
      <c r="P22" s="13"/>
      <c r="Q22" s="13">
        <v>510482079</v>
      </c>
      <c r="R22" s="13"/>
      <c r="S22" s="13"/>
      <c r="T22" s="13"/>
      <c r="U22" s="13">
        <f t="shared" si="6"/>
        <v>520097768</v>
      </c>
      <c r="V22" s="33"/>
      <c r="W22" s="79">
        <f t="shared" si="3"/>
        <v>520097768</v>
      </c>
      <c r="X22" s="71" t="e">
        <f>+#REF!</f>
        <v>#REF!</v>
      </c>
      <c r="Y22" s="77" t="e">
        <f>SUM(W22:X22)</f>
        <v>#REF!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7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5000</v>
      </c>
      <c r="G24" s="13">
        <v>2000</v>
      </c>
      <c r="H24" s="13">
        <v>3000</v>
      </c>
      <c r="I24" s="13">
        <v>2703214</v>
      </c>
      <c r="J24" s="13">
        <v>1496230</v>
      </c>
      <c r="K24" s="13">
        <v>21151520</v>
      </c>
      <c r="L24" s="13">
        <v>10000</v>
      </c>
      <c r="M24" s="13">
        <v>4133597</v>
      </c>
      <c r="N24" s="13">
        <v>10000</v>
      </c>
      <c r="O24" s="13">
        <v>10000</v>
      </c>
      <c r="P24" s="13">
        <v>463777</v>
      </c>
      <c r="Q24" s="13">
        <v>9999</v>
      </c>
      <c r="R24" s="13">
        <v>10000</v>
      </c>
      <c r="S24" s="13">
        <v>153886</v>
      </c>
      <c r="T24" s="13">
        <v>591111</v>
      </c>
      <c r="U24" s="13">
        <f t="shared" si="6"/>
        <v>30753334</v>
      </c>
      <c r="V24" s="33"/>
      <c r="W24" s="79">
        <f t="shared" si="3"/>
        <v>30008337</v>
      </c>
      <c r="X24" s="33"/>
      <c r="Y24" s="77">
        <f t="shared" si="2"/>
        <v>30008337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6838086.999999999</v>
      </c>
      <c r="G25" s="12">
        <f aca="true" t="shared" si="7" ref="G25:U25">SUM(G26,G27,G28,G29,G30,G31,G32,G41,G42,G46,G47,G48,G49)</f>
        <v>3343892</v>
      </c>
      <c r="H25" s="12">
        <f t="shared" si="7"/>
        <v>8459193</v>
      </c>
      <c r="I25" s="12">
        <f t="shared" si="7"/>
        <v>28816839</v>
      </c>
      <c r="J25" s="12">
        <f t="shared" si="7"/>
        <v>173716958</v>
      </c>
      <c r="K25" s="12">
        <f t="shared" si="7"/>
        <v>1243876695</v>
      </c>
      <c r="L25" s="12">
        <f t="shared" si="7"/>
        <v>90654704</v>
      </c>
      <c r="M25" s="12">
        <f t="shared" si="7"/>
        <v>77115498</v>
      </c>
      <c r="N25" s="12">
        <f t="shared" si="7"/>
        <v>7707670</v>
      </c>
      <c r="O25" s="12">
        <f t="shared" si="7"/>
        <v>187955653</v>
      </c>
      <c r="P25" s="12">
        <f t="shared" si="7"/>
        <v>23235231</v>
      </c>
      <c r="Q25" s="12">
        <f t="shared" si="7"/>
        <v>901114901</v>
      </c>
      <c r="R25" s="12">
        <f>SUM(R26,R27,R28,R29,R30,R31,R32,R41,R42,R46,R47,R48,R49)</f>
        <v>23731112</v>
      </c>
      <c r="S25" s="12">
        <f t="shared" si="7"/>
        <v>2292375</v>
      </c>
      <c r="T25" s="12">
        <f>SUM(T26,T27,T28,T29,T30,T31,T32,T41,T42,T46,T47,T48,T49)</f>
        <v>12827009</v>
      </c>
      <c r="U25" s="12">
        <f t="shared" si="7"/>
        <v>2791685817</v>
      </c>
      <c r="V25" s="6"/>
      <c r="W25" s="66">
        <f>SUM(W26,W27,W28,W29,W30,W31,W32,W41:W42,W46,W47,W48,W49)</f>
        <v>2776566433</v>
      </c>
      <c r="X25" s="66" t="e">
        <f>SUM(X26,X27,X28,X29,X30,X31,X32,X41:X42,X46,X47,X48,X49)</f>
        <v>#REF!</v>
      </c>
      <c r="Y25" s="66" t="e">
        <f>SUM(Y26,Y27,Y28,Y29,Y30,Y31,Y32,Y41:Y42,Y46,Y47,Y48,Y49)</f>
        <v>#REF!</v>
      </c>
      <c r="Z25" s="67"/>
      <c r="AA25" s="6">
        <f>+U25-S25-T25</f>
        <v>2776566433</v>
      </c>
      <c r="AB25" s="6"/>
      <c r="AC25" s="6" t="e">
        <f>+AA25+#REF!</f>
        <v>#REF!</v>
      </c>
      <c r="AD25" s="6"/>
      <c r="AE25" s="6"/>
      <c r="AF25" s="6"/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6199387.999999999</v>
      </c>
      <c r="G26" s="13">
        <v>2996133</v>
      </c>
      <c r="H26" s="13">
        <v>7599228.288</v>
      </c>
      <c r="I26" s="13">
        <v>10647612</v>
      </c>
      <c r="J26" s="13">
        <v>15678443</v>
      </c>
      <c r="K26" s="13">
        <v>102413043.00000001</v>
      </c>
      <c r="L26" s="13">
        <v>7947426.999999997</v>
      </c>
      <c r="M26" s="13">
        <v>5857439</v>
      </c>
      <c r="N26" s="13">
        <v>4760196</v>
      </c>
      <c r="O26" s="13">
        <v>5722840.999999999</v>
      </c>
      <c r="P26" s="13">
        <v>16589590</v>
      </c>
      <c r="Q26" s="13">
        <v>11678439</v>
      </c>
      <c r="R26" s="13">
        <v>14255914</v>
      </c>
      <c r="S26" s="13">
        <v>1724013</v>
      </c>
      <c r="T26" s="13">
        <v>7830468</v>
      </c>
      <c r="U26" s="13">
        <f aca="true" t="shared" si="8" ref="U26:U31">SUM(F26:T26)</f>
        <v>221900174.28800002</v>
      </c>
      <c r="V26" s="33"/>
      <c r="W26" s="79">
        <f t="shared" si="3"/>
        <v>212345693.28800002</v>
      </c>
      <c r="X26" s="71" t="e">
        <f>+#REF!</f>
        <v>#REF!</v>
      </c>
      <c r="Y26" s="77" t="e">
        <f>SUM(W26:X26)</f>
        <v>#REF!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267975</v>
      </c>
      <c r="G27" s="13">
        <v>170478</v>
      </c>
      <c r="H27" s="13">
        <v>374438</v>
      </c>
      <c r="I27" s="13">
        <v>530245</v>
      </c>
      <c r="J27" s="13">
        <v>991877</v>
      </c>
      <c r="K27" s="13">
        <v>7146930.999999999</v>
      </c>
      <c r="L27" s="13">
        <v>589934.0000000001</v>
      </c>
      <c r="M27" s="13">
        <v>352541.99999999994</v>
      </c>
      <c r="N27" s="13">
        <v>207195</v>
      </c>
      <c r="O27" s="13">
        <v>761335.9999999999</v>
      </c>
      <c r="P27" s="13">
        <v>3974737.000000001</v>
      </c>
      <c r="Q27" s="13">
        <v>956228.9999999999</v>
      </c>
      <c r="R27" s="13">
        <v>1774774</v>
      </c>
      <c r="S27" s="13">
        <v>220353</v>
      </c>
      <c r="T27" s="13">
        <v>3726919</v>
      </c>
      <c r="U27" s="13">
        <f t="shared" si="8"/>
        <v>22045963</v>
      </c>
      <c r="V27" s="33"/>
      <c r="W27" s="79">
        <f t="shared" si="3"/>
        <v>18098691</v>
      </c>
      <c r="X27" s="71" t="e">
        <f>+#REF!</f>
        <v>#REF!</v>
      </c>
      <c r="Y27" s="77" t="e">
        <f aca="true" t="shared" si="9" ref="Y27:Y49">SUM(W27:X27)</f>
        <v>#REF!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0</v>
      </c>
      <c r="G28" s="13">
        <v>0</v>
      </c>
      <c r="H28" s="13">
        <v>200151.712</v>
      </c>
      <c r="I28" s="13">
        <v>0</v>
      </c>
      <c r="J28" s="13">
        <v>7999</v>
      </c>
      <c r="K28" s="13">
        <v>758214</v>
      </c>
      <c r="L28" s="13">
        <v>0</v>
      </c>
      <c r="M28" s="13">
        <v>11809</v>
      </c>
      <c r="N28" s="13">
        <v>0</v>
      </c>
      <c r="O28" s="13"/>
      <c r="P28" s="13">
        <v>0</v>
      </c>
      <c r="Q28" s="13">
        <v>0</v>
      </c>
      <c r="R28" s="13">
        <v>0</v>
      </c>
      <c r="S28" s="13">
        <v>61722</v>
      </c>
      <c r="T28" s="13"/>
      <c r="U28" s="13">
        <f t="shared" si="8"/>
        <v>1039895.712</v>
      </c>
      <c r="V28" s="33"/>
      <c r="W28" s="79">
        <f t="shared" si="3"/>
        <v>978173.712</v>
      </c>
      <c r="Y28" s="77">
        <f t="shared" si="9"/>
        <v>978173.712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78966</v>
      </c>
      <c r="G29" s="13"/>
      <c r="H29" s="13"/>
      <c r="I29" s="13"/>
      <c r="J29" s="13"/>
      <c r="K29" s="13">
        <v>891722</v>
      </c>
      <c r="L29" s="13"/>
      <c r="M29" s="13"/>
      <c r="N29" s="13"/>
      <c r="O29" s="13"/>
      <c r="P29" s="13"/>
      <c r="Q29" s="13">
        <v>723052</v>
      </c>
      <c r="R29" s="13">
        <v>138465</v>
      </c>
      <c r="S29" s="13"/>
      <c r="T29" s="13"/>
      <c r="U29" s="13">
        <f t="shared" si="8"/>
        <v>1832205</v>
      </c>
      <c r="V29" s="33"/>
      <c r="W29" s="79">
        <f t="shared" si="3"/>
        <v>1832205</v>
      </c>
      <c r="X29" s="33"/>
      <c r="Y29" s="77">
        <f t="shared" si="9"/>
        <v>1832205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75439</v>
      </c>
      <c r="G30" s="13">
        <v>69661</v>
      </c>
      <c r="H30" s="13">
        <v>68517</v>
      </c>
      <c r="I30" s="13">
        <v>172672</v>
      </c>
      <c r="J30" s="13">
        <v>94126</v>
      </c>
      <c r="K30" s="13">
        <v>483318</v>
      </c>
      <c r="L30" s="13">
        <v>104124</v>
      </c>
      <c r="M30" s="13">
        <v>45908</v>
      </c>
      <c r="N30" s="13">
        <v>2385907</v>
      </c>
      <c r="O30" s="13">
        <v>30347</v>
      </c>
      <c r="P30" s="13">
        <v>165163</v>
      </c>
      <c r="Q30" s="13">
        <v>63727</v>
      </c>
      <c r="R30" s="13">
        <v>113508</v>
      </c>
      <c r="S30" s="13">
        <v>10225</v>
      </c>
      <c r="T30" s="13"/>
      <c r="U30" s="13">
        <f t="shared" si="8"/>
        <v>3882642</v>
      </c>
      <c r="V30" s="33"/>
      <c r="W30" s="79">
        <f t="shared" si="3"/>
        <v>3872417</v>
      </c>
      <c r="X30" s="33"/>
      <c r="Y30" s="77">
        <f t="shared" si="9"/>
        <v>3872417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68632</v>
      </c>
      <c r="J31" s="13">
        <v>0</v>
      </c>
      <c r="K31" s="13">
        <v>38919</v>
      </c>
      <c r="L31" s="13"/>
      <c r="M31" s="13"/>
      <c r="N31" s="13"/>
      <c r="O31" s="13"/>
      <c r="P31" s="13"/>
      <c r="Q31" s="13">
        <v>0</v>
      </c>
      <c r="R31" s="13"/>
      <c r="S31" s="13"/>
      <c r="T31" s="13"/>
      <c r="U31" s="13">
        <f t="shared" si="8"/>
        <v>107551</v>
      </c>
      <c r="V31" s="33"/>
      <c r="W31" s="79">
        <f t="shared" si="3"/>
        <v>107551</v>
      </c>
      <c r="X31" s="33"/>
      <c r="Y31" s="77">
        <f t="shared" si="9"/>
        <v>107551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45095</v>
      </c>
      <c r="G32" s="13">
        <f t="shared" si="10"/>
        <v>71390</v>
      </c>
      <c r="H32" s="13">
        <f t="shared" si="10"/>
        <v>137188</v>
      </c>
      <c r="I32" s="13">
        <f t="shared" si="10"/>
        <v>107372</v>
      </c>
      <c r="J32" s="13">
        <f t="shared" si="10"/>
        <v>128859</v>
      </c>
      <c r="K32" s="13">
        <f t="shared" si="10"/>
        <v>4925662</v>
      </c>
      <c r="L32" s="13">
        <f t="shared" si="10"/>
        <v>2902086</v>
      </c>
      <c r="M32" s="13">
        <f>SUM(M33:M40)</f>
        <v>103404</v>
      </c>
      <c r="N32" s="13">
        <f t="shared" si="10"/>
        <v>42750</v>
      </c>
      <c r="O32" s="13">
        <f>SUM(O33:O39)</f>
        <v>160447</v>
      </c>
      <c r="P32" s="13">
        <f t="shared" si="10"/>
        <v>1242261</v>
      </c>
      <c r="Q32" s="13">
        <f>SUM(Q33:Q39)</f>
        <v>34888</v>
      </c>
      <c r="R32" s="13">
        <f t="shared" si="10"/>
        <v>275828</v>
      </c>
      <c r="S32" s="13">
        <f>SUM(S33:S39)</f>
        <v>91270</v>
      </c>
      <c r="T32" s="13">
        <f>SUM(T33:T39)</f>
        <v>105279</v>
      </c>
      <c r="U32" s="13">
        <f>SUM(U33:U40)</f>
        <v>10373779</v>
      </c>
      <c r="V32" s="7"/>
      <c r="W32" s="70">
        <f t="shared" si="3"/>
        <v>10177230</v>
      </c>
      <c r="X32" s="71" t="e">
        <f>+#REF!</f>
        <v>#REF!</v>
      </c>
      <c r="Y32" s="77" t="e">
        <f t="shared" si="9"/>
        <v>#REF!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1600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1600</v>
      </c>
      <c r="V33" s="33"/>
      <c r="W33" s="79">
        <f t="shared" si="3"/>
        <v>1600</v>
      </c>
      <c r="X33" s="33"/>
      <c r="Y33" s="77">
        <f t="shared" si="9"/>
        <v>1600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446613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11"/>
        <v>446613</v>
      </c>
      <c r="V34" s="33"/>
      <c r="W34" s="79">
        <f t="shared" si="3"/>
        <v>446613</v>
      </c>
      <c r="X34" s="33"/>
      <c r="Y34" s="77">
        <f t="shared" si="9"/>
        <v>446613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948727</v>
      </c>
      <c r="L35" s="13">
        <v>2855364</v>
      </c>
      <c r="M35" s="13"/>
      <c r="N35" s="13"/>
      <c r="O35" s="13"/>
      <c r="P35" s="13">
        <v>18536</v>
      </c>
      <c r="Q35" s="13"/>
      <c r="R35" s="13"/>
      <c r="S35" s="13"/>
      <c r="T35" s="13"/>
      <c r="U35" s="13">
        <f t="shared" si="11"/>
        <v>3822627</v>
      </c>
      <c r="V35" s="33"/>
      <c r="W35" s="79">
        <f t="shared" si="3"/>
        <v>3822627</v>
      </c>
      <c r="X35" s="33"/>
      <c r="Y35" s="77">
        <f t="shared" si="9"/>
        <v>3822627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31406</v>
      </c>
      <c r="L36" s="13"/>
      <c r="M36" s="13"/>
      <c r="N36" s="13"/>
      <c r="O36" s="13">
        <v>26442</v>
      </c>
      <c r="P36" s="13"/>
      <c r="Q36" s="13"/>
      <c r="R36" s="13"/>
      <c r="S36" s="13">
        <v>3170</v>
      </c>
      <c r="T36" s="13"/>
      <c r="U36" s="13">
        <f t="shared" si="11"/>
        <v>61018</v>
      </c>
      <c r="V36" s="33"/>
      <c r="W36" s="79">
        <f t="shared" si="3"/>
        <v>57848</v>
      </c>
      <c r="X36" s="33"/>
      <c r="Y36" s="77">
        <f t="shared" si="9"/>
        <v>57848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3580</v>
      </c>
      <c r="I37" s="13"/>
      <c r="J37" s="13"/>
      <c r="K37" s="13">
        <v>2947726</v>
      </c>
      <c r="L37" s="13"/>
      <c r="M37" s="13">
        <v>53428</v>
      </c>
      <c r="N37" s="13">
        <v>2142</v>
      </c>
      <c r="O37" s="13"/>
      <c r="P37" s="13">
        <v>381662</v>
      </c>
      <c r="Q37" s="13"/>
      <c r="R37" s="13"/>
      <c r="S37" s="13">
        <v>61350</v>
      </c>
      <c r="T37" s="13"/>
      <c r="U37" s="13">
        <f t="shared" si="11"/>
        <v>3449888</v>
      </c>
      <c r="V37" s="33"/>
      <c r="W37" s="79">
        <f t="shared" si="3"/>
        <v>3388538</v>
      </c>
      <c r="X37" s="33"/>
      <c r="Y37" s="77">
        <f t="shared" si="9"/>
        <v>3388538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16030</v>
      </c>
      <c r="G38" s="13">
        <v>49896</v>
      </c>
      <c r="H38" s="13">
        <v>51955</v>
      </c>
      <c r="I38" s="13">
        <v>60839</v>
      </c>
      <c r="J38" s="13">
        <v>49422</v>
      </c>
      <c r="K38" s="13">
        <v>121953</v>
      </c>
      <c r="L38" s="13">
        <v>17641</v>
      </c>
      <c r="M38" s="13">
        <v>27811</v>
      </c>
      <c r="N38" s="13">
        <v>19958</v>
      </c>
      <c r="O38" s="13">
        <v>48385</v>
      </c>
      <c r="P38" s="13">
        <v>123920</v>
      </c>
      <c r="Q38" s="13">
        <v>17228</v>
      </c>
      <c r="R38" s="13">
        <v>64418</v>
      </c>
      <c r="S38" s="13">
        <v>12590</v>
      </c>
      <c r="T38" s="13">
        <v>58533</v>
      </c>
      <c r="U38" s="13">
        <f t="shared" si="11"/>
        <v>740579</v>
      </c>
      <c r="V38" s="33"/>
      <c r="W38" s="79">
        <f t="shared" si="3"/>
        <v>669456</v>
      </c>
      <c r="X38" s="33"/>
      <c r="Y38" s="77">
        <f t="shared" si="9"/>
        <v>669456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29065</v>
      </c>
      <c r="G39" s="13">
        <v>21494</v>
      </c>
      <c r="H39" s="13">
        <v>81653</v>
      </c>
      <c r="I39" s="13">
        <v>46533</v>
      </c>
      <c r="J39" s="13">
        <v>79437</v>
      </c>
      <c r="K39" s="13">
        <v>427637</v>
      </c>
      <c r="L39" s="13">
        <v>29081</v>
      </c>
      <c r="M39" s="13">
        <v>22165</v>
      </c>
      <c r="N39" s="13">
        <v>20650</v>
      </c>
      <c r="O39" s="13">
        <v>85620</v>
      </c>
      <c r="P39" s="13">
        <v>718143</v>
      </c>
      <c r="Q39" s="13">
        <v>17660</v>
      </c>
      <c r="R39" s="13">
        <v>211410</v>
      </c>
      <c r="S39" s="13">
        <v>14160</v>
      </c>
      <c r="T39" s="13">
        <v>46746</v>
      </c>
      <c r="U39" s="13">
        <f t="shared" si="11"/>
        <v>1851454</v>
      </c>
      <c r="V39" s="33"/>
      <c r="W39" s="79">
        <f t="shared" si="3"/>
        <v>1790548</v>
      </c>
      <c r="X39" s="33"/>
      <c r="Y39" s="77">
        <f t="shared" si="9"/>
        <v>1790548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7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3610416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11"/>
        <v>3610416</v>
      </c>
      <c r="V41" s="33"/>
      <c r="W41" s="79">
        <f t="shared" si="3"/>
        <v>3610416</v>
      </c>
      <c r="X41" s="33"/>
      <c r="Y41" s="77">
        <f t="shared" si="9"/>
        <v>3610416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33334</v>
      </c>
      <c r="G42" s="15">
        <f t="shared" si="12"/>
        <v>0</v>
      </c>
      <c r="H42" s="15">
        <f t="shared" si="12"/>
        <v>0</v>
      </c>
      <c r="I42" s="15">
        <f t="shared" si="12"/>
        <v>11904427</v>
      </c>
      <c r="J42" s="15">
        <f t="shared" si="12"/>
        <v>133918279</v>
      </c>
      <c r="K42" s="15">
        <f t="shared" si="12"/>
        <v>1035625353</v>
      </c>
      <c r="L42" s="15">
        <f t="shared" si="12"/>
        <v>73670723</v>
      </c>
      <c r="M42" s="15">
        <f t="shared" si="12"/>
        <v>60144148</v>
      </c>
      <c r="N42" s="15">
        <f t="shared" si="12"/>
        <v>197049</v>
      </c>
      <c r="O42" s="15">
        <f t="shared" si="12"/>
        <v>160995572</v>
      </c>
      <c r="P42" s="15">
        <f t="shared" si="12"/>
        <v>0</v>
      </c>
      <c r="Q42" s="15">
        <f>SUM(Q43,Q44,Q45)</f>
        <v>470555831</v>
      </c>
      <c r="R42" s="15">
        <f>SUM(R43,R44,R45)</f>
        <v>5224853</v>
      </c>
      <c r="S42" s="15">
        <f>SUM(S43,S44,S45)</f>
        <v>134564</v>
      </c>
      <c r="T42" s="15">
        <f>SUM(T43,T44,T45)</f>
        <v>102250</v>
      </c>
      <c r="U42" s="62">
        <f>SUM(U43,U44,U45)</f>
        <v>1952506383</v>
      </c>
      <c r="V42" s="2"/>
      <c r="W42" s="70">
        <f t="shared" si="3"/>
        <v>1952269569</v>
      </c>
      <c r="X42" s="71" t="e">
        <f>+#REF!</f>
        <v>#REF!</v>
      </c>
      <c r="Y42" s="77" t="e">
        <f t="shared" si="9"/>
        <v>#REF!</v>
      </c>
      <c r="Z42" s="68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33334</v>
      </c>
      <c r="G43" s="13"/>
      <c r="H43" s="13"/>
      <c r="I43" s="13">
        <v>633650</v>
      </c>
      <c r="J43" s="13">
        <v>1001839</v>
      </c>
      <c r="K43" s="13">
        <v>2533453</v>
      </c>
      <c r="L43" s="13">
        <v>163017</v>
      </c>
      <c r="M43" s="13">
        <v>1357169</v>
      </c>
      <c r="N43" s="13">
        <v>197049</v>
      </c>
      <c r="O43" s="13"/>
      <c r="P43" s="13"/>
      <c r="Q43" s="13"/>
      <c r="R43" s="13">
        <v>1606458</v>
      </c>
      <c r="S43" s="13"/>
      <c r="T43" s="13"/>
      <c r="U43" s="13">
        <f aca="true" t="shared" si="13" ref="U43:U49">SUM(F43:T43)</f>
        <v>7525969</v>
      </c>
      <c r="V43" s="33"/>
      <c r="W43" s="79">
        <f t="shared" si="3"/>
        <v>7525969</v>
      </c>
      <c r="X43" s="33"/>
      <c r="Y43" s="77">
        <f t="shared" si="9"/>
        <v>7525969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11270777</v>
      </c>
      <c r="J44" s="13">
        <v>132916440</v>
      </c>
      <c r="K44" s="13">
        <v>1033091900</v>
      </c>
      <c r="L44" s="13">
        <v>73507706</v>
      </c>
      <c r="M44" s="13">
        <v>58786979</v>
      </c>
      <c r="N44" s="13"/>
      <c r="O44" s="13">
        <v>160995572</v>
      </c>
      <c r="P44" s="13"/>
      <c r="Q44" s="13">
        <v>470555831</v>
      </c>
      <c r="R44" s="13">
        <v>3618395</v>
      </c>
      <c r="S44" s="13">
        <v>134564</v>
      </c>
      <c r="T44" s="13">
        <v>102250</v>
      </c>
      <c r="U44" s="13">
        <f t="shared" si="13"/>
        <v>1944980414</v>
      </c>
      <c r="V44" s="33"/>
      <c r="W44" s="79">
        <f t="shared" si="3"/>
        <v>1944743600</v>
      </c>
      <c r="X44" s="33"/>
      <c r="Y44" s="77">
        <f t="shared" si="9"/>
        <v>1944743600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7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12397810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3"/>
        <v>12397810</v>
      </c>
      <c r="V46" s="33"/>
      <c r="W46" s="5">
        <f t="shared" si="3"/>
        <v>12397810</v>
      </c>
      <c r="X46" s="33"/>
      <c r="Y46" s="77">
        <f t="shared" si="9"/>
        <v>12397810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393501528</v>
      </c>
      <c r="R47" s="13"/>
      <c r="S47" s="13"/>
      <c r="T47" s="13"/>
      <c r="U47" s="13">
        <f t="shared" si="13"/>
        <v>393501528</v>
      </c>
      <c r="V47" s="33"/>
      <c r="W47" s="79">
        <f t="shared" si="3"/>
        <v>393501528</v>
      </c>
      <c r="X47" s="33"/>
      <c r="Y47" s="77">
        <f t="shared" si="9"/>
        <v>393501528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132890</v>
      </c>
      <c r="G48" s="13">
        <v>34230</v>
      </c>
      <c r="H48" s="13">
        <v>76670</v>
      </c>
      <c r="I48" s="13">
        <v>1765463</v>
      </c>
      <c r="J48" s="13">
        <v>22887375</v>
      </c>
      <c r="K48" s="13">
        <v>79095723</v>
      </c>
      <c r="L48" s="13">
        <v>5430410</v>
      </c>
      <c r="M48" s="13">
        <v>10590248</v>
      </c>
      <c r="N48" s="13">
        <v>104573</v>
      </c>
      <c r="O48" s="13">
        <v>20275110</v>
      </c>
      <c r="P48" s="13">
        <v>1253480</v>
      </c>
      <c r="Q48" s="13">
        <v>23591208</v>
      </c>
      <c r="R48" s="13">
        <v>1937770</v>
      </c>
      <c r="S48" s="13">
        <v>45228</v>
      </c>
      <c r="T48" s="13">
        <v>1052093</v>
      </c>
      <c r="U48" s="13">
        <f t="shared" si="13"/>
        <v>168272471</v>
      </c>
      <c r="V48" s="33"/>
      <c r="W48" s="79">
        <f t="shared" si="3"/>
        <v>167175150</v>
      </c>
      <c r="X48" s="33"/>
      <c r="Y48" s="77">
        <f t="shared" si="9"/>
        <v>167175150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5000</v>
      </c>
      <c r="G49" s="15">
        <v>2000</v>
      </c>
      <c r="H49" s="15">
        <v>3000</v>
      </c>
      <c r="I49" s="15">
        <v>10000</v>
      </c>
      <c r="J49" s="15">
        <v>10000</v>
      </c>
      <c r="K49" s="15">
        <v>100000</v>
      </c>
      <c r="L49" s="15">
        <v>10000</v>
      </c>
      <c r="M49" s="15">
        <v>10000</v>
      </c>
      <c r="N49" s="15">
        <v>10000</v>
      </c>
      <c r="O49" s="15">
        <v>10000</v>
      </c>
      <c r="P49" s="15">
        <v>10000</v>
      </c>
      <c r="Q49" s="15">
        <v>9999</v>
      </c>
      <c r="R49" s="15">
        <v>10000</v>
      </c>
      <c r="S49" s="15">
        <v>5000</v>
      </c>
      <c r="T49" s="15">
        <v>10000</v>
      </c>
      <c r="U49" s="15">
        <f t="shared" si="13"/>
        <v>214999</v>
      </c>
      <c r="V49" s="33"/>
      <c r="W49" s="79">
        <f t="shared" si="3"/>
        <v>199999</v>
      </c>
      <c r="X49" s="33"/>
      <c r="Y49" s="77">
        <f t="shared" si="9"/>
        <v>199999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7"/>
      <c r="Y50" s="78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4">
        <f>+W9-W25</f>
        <v>0</v>
      </c>
      <c r="X51" s="7"/>
      <c r="Y51" s="78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7"/>
      <c r="Y52" s="78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7"/>
      <c r="Y53" s="78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7"/>
      <c r="Y54" s="78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7"/>
      <c r="Y55" s="78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78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78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78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78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78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7"/>
      <c r="Y61" s="78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7"/>
      <c r="Y62" s="78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7"/>
      <c r="Y63" s="78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7"/>
      <c r="Y64" s="78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7"/>
      <c r="Y65" s="78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7"/>
      <c r="Y66" s="78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7"/>
      <c r="Y67" s="78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7"/>
      <c r="Y68" s="78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7"/>
      <c r="Y69" s="78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7"/>
      <c r="Y70" s="78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7"/>
      <c r="Y71" s="78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7"/>
      <c r="Y72" s="78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78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78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78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78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78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78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78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78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78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78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78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78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78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78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78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78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78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78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78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78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7"/>
      <c r="Y93" s="78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7"/>
      <c r="Y94" s="78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7"/>
      <c r="Y95" s="78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7"/>
      <c r="Y96" s="78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7"/>
      <c r="Y97" s="78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7"/>
      <c r="Y98" s="78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7"/>
      <c r="Y99" s="78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7"/>
      <c r="Y100" s="78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7"/>
      <c r="Y101" s="78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7"/>
      <c r="Y102" s="78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7"/>
      <c r="Y103" s="78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7"/>
      <c r="Y104" s="78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7" sqref="D37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1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3" width="9.625" style="1" hidden="1" customWidth="1"/>
    <col min="34" max="34" width="0" style="1" hidden="1" customWidth="1"/>
    <col min="35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5" t="s">
        <v>109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7" t="s">
        <v>104</v>
      </c>
      <c r="L3" s="87"/>
      <c r="M3" s="87"/>
      <c r="N3" s="87"/>
      <c r="O3" s="87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106</v>
      </c>
      <c r="AD8" s="17">
        <v>1000</v>
      </c>
    </row>
    <row r="9" spans="1:32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6214993.027</v>
      </c>
      <c r="G9" s="55">
        <f t="shared" si="0"/>
        <v>9386221.768000001</v>
      </c>
      <c r="H9" s="55">
        <f t="shared" si="0"/>
        <v>7661570.81</v>
      </c>
      <c r="I9" s="55">
        <f t="shared" si="0"/>
        <v>15541287.403</v>
      </c>
      <c r="J9" s="55">
        <f t="shared" si="0"/>
        <v>105660494.07499999</v>
      </c>
      <c r="K9" s="55">
        <f t="shared" si="0"/>
        <v>1035552072.272</v>
      </c>
      <c r="L9" s="55">
        <f t="shared" si="0"/>
        <v>70428757.547</v>
      </c>
      <c r="M9" s="55">
        <f t="shared" si="0"/>
        <v>72876053.99499999</v>
      </c>
      <c r="N9" s="55">
        <f t="shared" si="0"/>
        <v>-13596868.224</v>
      </c>
      <c r="O9" s="55">
        <f t="shared" si="0"/>
        <v>105076380.05299999</v>
      </c>
      <c r="P9" s="55">
        <f t="shared" si="0"/>
        <v>20243032.444000002</v>
      </c>
      <c r="Q9" s="55">
        <f>SUM(Q11,Q12,Q13,Q14,Q19,Q20,Q21,Q22,Q23,Q24,Q10)</f>
        <v>703593714.04</v>
      </c>
      <c r="R9" s="55">
        <f t="shared" si="0"/>
        <v>18433370.36</v>
      </c>
      <c r="S9" s="55">
        <f t="shared" si="0"/>
        <v>1959585</v>
      </c>
      <c r="T9" s="55">
        <f t="shared" si="0"/>
        <v>11195284</v>
      </c>
      <c r="U9" s="55">
        <f>SUM(U11,U12,U13,U14,U19,U20,U21,U22,U24,U10,U23)</f>
        <v>2170225948.57</v>
      </c>
      <c r="V9" s="56"/>
      <c r="W9" s="56">
        <f>SUM(W11,W10,W12,W13,W14,W19,W20,W21,W22,W24,W23)</f>
        <v>2157071079.57</v>
      </c>
      <c r="X9" s="57"/>
      <c r="Y9" s="56" t="e">
        <f>SUM(Y11,Y10,Y12,Y13,Y14,Y19,Y20,Y21,Y22,Y24,Y23)</f>
        <v>#REF!</v>
      </c>
      <c r="Z9" s="33" t="e">
        <f aca="true" t="shared" si="1" ref="Z9:Z49">+W9+Y9</f>
        <v>#REF!</v>
      </c>
      <c r="AA9" s="57"/>
      <c r="AB9" s="57"/>
      <c r="AC9" s="57" t="e">
        <f>+(U9-S9-T9)+#REF!</f>
        <v>#REF!</v>
      </c>
      <c r="AD9" s="57"/>
      <c r="AE9" s="57"/>
      <c r="AF9" s="57"/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120000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455147</v>
      </c>
      <c r="T10" s="13">
        <f>'EJEC NO IMPRIMIR'!T10/'EJEC REGULAR'!$D$1</f>
        <v>0</v>
      </c>
      <c r="U10" s="13">
        <f>SUM(F10:T10)</f>
        <v>575147</v>
      </c>
      <c r="V10" s="33"/>
      <c r="W10" s="5">
        <f>+U10-T10-S10</f>
        <v>120000</v>
      </c>
      <c r="X10" s="33"/>
      <c r="Y10" s="33"/>
      <c r="Z10" s="33">
        <f>+W10+Y10</f>
        <v>120000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1473.314</v>
      </c>
      <c r="G11" s="13">
        <f>'EJEC NO IMPRIMIR'!G11/'EJEC REGULAR'!$D$1</f>
        <v>706.343</v>
      </c>
      <c r="H11" s="13">
        <f>'EJEC NO IMPRIMIR'!H11/'EJEC REGULAR'!$D$1</f>
        <v>7948.578</v>
      </c>
      <c r="I11" s="13">
        <f>'EJEC NO IMPRIMIR'!I11/'EJEC REGULAR'!$D$1</f>
        <v>21273.922</v>
      </c>
      <c r="J11" s="13">
        <f>'EJEC NO IMPRIMIR'!J11/'EJEC REGULAR'!$D$1</f>
        <v>11946.619</v>
      </c>
      <c r="K11" s="13">
        <f>'EJEC NO IMPRIMIR'!K11/'EJEC REGULAR'!$D$1</f>
        <v>120664.684</v>
      </c>
      <c r="L11" s="13">
        <f>'EJEC NO IMPRIMIR'!L11/'EJEC REGULAR'!$D$1</f>
        <v>6669.597</v>
      </c>
      <c r="M11" s="13">
        <f>'EJEC NO IMPRIMIR'!M11/'EJEC REGULAR'!$D$1</f>
        <v>5422.67</v>
      </c>
      <c r="N11" s="13">
        <f>'EJEC NO IMPRIMIR'!N11/'EJEC REGULAR'!$D$1</f>
        <v>2082.979</v>
      </c>
      <c r="O11" s="13">
        <f>'EJEC NO IMPRIMIR'!O11/'EJEC REGULAR'!$D$1</f>
        <v>1292.829</v>
      </c>
      <c r="P11" s="13">
        <f>'EJEC NO IMPRIMIR'!P11/'EJEC REGULAR'!$D$1</f>
        <v>15318.965</v>
      </c>
      <c r="Q11" s="13">
        <f>'EJEC NO IMPRIMIR'!Q11/'EJEC REGULAR'!$D$1</f>
        <v>0</v>
      </c>
      <c r="R11" s="13">
        <f>'EJEC NO IMPRIMIR'!R11/'EJEC REGULAR'!$D$1</f>
        <v>4114.028</v>
      </c>
      <c r="S11" s="13">
        <f>'EJEC NO IMPRIMIR'!S11/'EJEC REGULAR'!$D$1</f>
        <v>2304</v>
      </c>
      <c r="T11" s="13">
        <f>'EJEC NO IMPRIMIR'!T11/'EJEC REGULAR'!$D$1</f>
        <v>0</v>
      </c>
      <c r="U11" s="13">
        <f>SUM(F11:T11)</f>
        <v>201218.528</v>
      </c>
      <c r="V11" s="33"/>
      <c r="W11" s="5">
        <f>+U11-T11-S11</f>
        <v>198914.528</v>
      </c>
      <c r="X11" s="33"/>
      <c r="Y11" s="33"/>
      <c r="Z11" s="33">
        <f t="shared" si="1"/>
        <v>198914.528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70818.89199999999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110</v>
      </c>
      <c r="J12" s="13">
        <f>'EJEC NO IMPRIMIR'!J12/'EJEC REGULAR'!$D$1</f>
        <v>645425.4</v>
      </c>
      <c r="K12" s="13">
        <f>'EJEC NO IMPRIMIR'!K12/'EJEC REGULAR'!$D$1</f>
        <v>8560047.808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20823589.939</v>
      </c>
      <c r="R12" s="13">
        <f>'EJEC NO IMPRIMIR'!R12/'EJEC REGULAR'!$D$1</f>
        <v>2633.114</v>
      </c>
      <c r="S12" s="13">
        <f>'EJEC NO IMPRIMIR'!S12/'EJEC REGULAR'!$D$1</f>
        <v>262194</v>
      </c>
      <c r="T12" s="13">
        <f>'EJEC NO IMPRIMIR'!T12/'EJEC REGULAR'!$D$1</f>
        <v>0</v>
      </c>
      <c r="U12" s="13">
        <f>SUM(F12:T12)</f>
        <v>30294000.261</v>
      </c>
      <c r="V12" s="33"/>
      <c r="W12" s="5">
        <f>+U12-T12-S12</f>
        <v>30031806.261</v>
      </c>
      <c r="X12" s="33"/>
      <c r="Y12" s="33"/>
      <c r="Z12" s="33">
        <f t="shared" si="1"/>
        <v>30031806.261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6887656.767999999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269790.67</v>
      </c>
      <c r="G13" s="13">
        <f>'EJEC NO IMPRIMIR'!G13/'EJEC REGULAR'!$D$1</f>
        <v>6639718.16</v>
      </c>
      <c r="H13" s="13">
        <f>'EJEC NO IMPRIMIR'!H13/'EJEC REGULAR'!$D$1</f>
        <v>306988.227</v>
      </c>
      <c r="I13" s="13">
        <f>'EJEC NO IMPRIMIR'!I13/'EJEC REGULAR'!$D$1</f>
        <v>463608.422</v>
      </c>
      <c r="J13" s="13">
        <f>'EJEC NO IMPRIMIR'!J13/'EJEC REGULAR'!$D$1</f>
        <v>867335.951</v>
      </c>
      <c r="K13" s="13">
        <f>'EJEC NO IMPRIMIR'!K13/'EJEC REGULAR'!$D$1</f>
        <v>8317922.84</v>
      </c>
      <c r="L13" s="13">
        <f>'EJEC NO IMPRIMIR'!L13/'EJEC REGULAR'!$D$1</f>
        <v>594072.362</v>
      </c>
      <c r="M13" s="13">
        <f>'EJEC NO IMPRIMIR'!M13/'EJEC REGULAR'!$D$1</f>
        <v>316194.132</v>
      </c>
      <c r="N13" s="13">
        <f>'EJEC NO IMPRIMIR'!N13/'EJEC REGULAR'!$D$1</f>
        <v>124721.137</v>
      </c>
      <c r="O13" s="13">
        <f>'EJEC NO IMPRIMIR'!O13/'EJEC REGULAR'!$D$1</f>
        <v>420337.19</v>
      </c>
      <c r="P13" s="13">
        <f>'EJEC NO IMPRIMIR'!P13/'EJEC REGULAR'!$D$1</f>
        <v>797573.301</v>
      </c>
      <c r="Q13" s="13">
        <f>'EJEC NO IMPRIMIR'!Q13/'EJEC REGULAR'!$D$1</f>
        <v>52764260.039</v>
      </c>
      <c r="R13" s="13">
        <f>'EJEC NO IMPRIMIR'!R13/'EJEC REGULAR'!$D$1</f>
        <v>494826.814</v>
      </c>
      <c r="S13" s="13">
        <f>'EJEC NO IMPRIMIR'!S13/'EJEC REGULAR'!$D$1</f>
        <v>52354</v>
      </c>
      <c r="T13" s="13">
        <f>'EJEC NO IMPRIMIR'!T13/'EJEC REGULAR'!$D$1</f>
        <v>173007</v>
      </c>
      <c r="U13" s="13">
        <f>SUM(F13:T13)</f>
        <v>72602710.24499999</v>
      </c>
      <c r="V13" s="33"/>
      <c r="W13" s="5">
        <f aca="true" t="shared" si="4" ref="W13:W49">+U13-T13-S13</f>
        <v>72377349.24499999</v>
      </c>
      <c r="X13" s="33"/>
      <c r="Y13" s="74" t="e">
        <f>+#REF!</f>
        <v>#REF!</v>
      </c>
      <c r="Z13" s="33" t="e">
        <f t="shared" si="1"/>
        <v>#REF!</v>
      </c>
      <c r="AA13" s="33"/>
      <c r="AB13" s="33"/>
      <c r="AC13" s="33">
        <v>33381115545</v>
      </c>
      <c r="AD13" s="33">
        <f t="shared" si="2"/>
        <v>33381115.545</v>
      </c>
      <c r="AE13" s="33" t="e">
        <f t="shared" si="3"/>
        <v>#REF!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5642318</v>
      </c>
      <c r="G14" s="13">
        <f>'EJEC NO IMPRIMIR'!G14/'EJEC REGULAR'!$D$1</f>
        <v>2797059</v>
      </c>
      <c r="H14" s="13">
        <f>'EJEC NO IMPRIMIR'!H14/'EJEC REGULAR'!$D$1</f>
        <v>7664799</v>
      </c>
      <c r="I14" s="13">
        <f>'EJEC NO IMPRIMIR'!I14/'EJEC REGULAR'!$D$1</f>
        <v>12090361</v>
      </c>
      <c r="J14" s="13">
        <f>'EJEC NO IMPRIMIR'!J14/'EJEC REGULAR'!$D$1</f>
        <v>102425774</v>
      </c>
      <c r="K14" s="13">
        <f>'EJEC NO IMPRIMIR'!K14/'EJEC REGULAR'!$D$1</f>
        <v>955710683</v>
      </c>
      <c r="L14" s="13">
        <f>'EJEC NO IMPRIMIR'!L14/'EJEC REGULAR'!$D$1</f>
        <v>71391431</v>
      </c>
      <c r="M14" s="13">
        <f>'EJEC NO IMPRIMIR'!M14/'EJEC REGULAR'!$D$1</f>
        <v>68289999</v>
      </c>
      <c r="N14" s="13">
        <f>'EJEC NO IMPRIMIR'!N14/'EJEC REGULAR'!$D$1</f>
        <v>2955589</v>
      </c>
      <c r="O14" s="13">
        <f>'EJEC NO IMPRIMIR'!O14/'EJEC REGULAR'!$D$1</f>
        <v>112413234</v>
      </c>
      <c r="P14" s="13">
        <f>'EJEC NO IMPRIMIR'!P14/'EJEC REGULAR'!$D$1</f>
        <v>18704018.227</v>
      </c>
      <c r="Q14" s="13">
        <f>'EJEC NO IMPRIMIR'!Q14/'EJEC REGULAR'!$D$1</f>
        <v>239741425</v>
      </c>
      <c r="R14" s="13">
        <f>'EJEC NO IMPRIMIR'!R14/'EJEC REGULAR'!$D$1</f>
        <v>20414950</v>
      </c>
      <c r="S14" s="13">
        <f>'EJEC NO IMPRIMIR'!S14/'EJEC REGULAR'!$D$1</f>
        <v>975260</v>
      </c>
      <c r="T14" s="13">
        <f>'EJEC NO IMPRIMIR'!T14/'EJEC REGULAR'!$D$1</f>
        <v>11022277</v>
      </c>
      <c r="U14" s="13">
        <f>SUM(U15,U18)</f>
        <v>1632239177.227</v>
      </c>
      <c r="V14" s="33"/>
      <c r="W14" s="5">
        <f>+U14-T14-S14</f>
        <v>1620241640.227</v>
      </c>
      <c r="X14" s="33"/>
      <c r="Y14" s="33"/>
      <c r="Z14" s="33">
        <f t="shared" si="1"/>
        <v>1620241640.227</v>
      </c>
      <c r="AA14" s="33"/>
      <c r="AB14" s="33"/>
      <c r="AD14" s="33">
        <f t="shared" si="2"/>
        <v>0</v>
      </c>
      <c r="AE14" s="33">
        <f t="shared" si="3"/>
        <v>1620241640.227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5642318</v>
      </c>
      <c r="G15" s="13">
        <f>'EJEC NO IMPRIMIR'!G15/'EJEC REGULAR'!$D$1</f>
        <v>2797059</v>
      </c>
      <c r="H15" s="13">
        <f>'EJEC NO IMPRIMIR'!H15/'EJEC REGULAR'!$D$1</f>
        <v>7664799</v>
      </c>
      <c r="I15" s="13">
        <f>'EJEC NO IMPRIMIR'!I15/'EJEC REGULAR'!$D$1</f>
        <v>12090361</v>
      </c>
      <c r="J15" s="13">
        <f>'EJEC NO IMPRIMIR'!J15/'EJEC REGULAR'!$D$1</f>
        <v>102425774</v>
      </c>
      <c r="K15" s="13">
        <f>'EJEC NO IMPRIMIR'!K15/'EJEC REGULAR'!$D$1</f>
        <v>955710683</v>
      </c>
      <c r="L15" s="13">
        <f>'EJEC NO IMPRIMIR'!L15/'EJEC REGULAR'!$D$1</f>
        <v>71391431</v>
      </c>
      <c r="M15" s="13">
        <f>'EJEC NO IMPRIMIR'!M15/'EJEC REGULAR'!$D$1</f>
        <v>68289999</v>
      </c>
      <c r="N15" s="13">
        <f>'EJEC NO IMPRIMIR'!N15/'EJEC REGULAR'!$D$1</f>
        <v>2955589</v>
      </c>
      <c r="O15" s="13">
        <f>'EJEC NO IMPRIMIR'!O15/'EJEC REGULAR'!$D$1</f>
        <v>112413234</v>
      </c>
      <c r="P15" s="13">
        <f>'EJEC NO IMPRIMIR'!P15/'EJEC REGULAR'!$D$1</f>
        <v>18008313</v>
      </c>
      <c r="Q15" s="13">
        <f>'EJEC NO IMPRIMIR'!Q15/'EJEC REGULAR'!$D$1</f>
        <v>239741425</v>
      </c>
      <c r="R15" s="13">
        <f>'EJEC NO IMPRIMIR'!R15/'EJEC REGULAR'!$D$1</f>
        <v>20414950</v>
      </c>
      <c r="S15" s="13">
        <f>'EJEC NO IMPRIMIR'!S15/'EJEC REGULAR'!$D$1</f>
        <v>975260</v>
      </c>
      <c r="T15" s="13">
        <f>'EJEC NO IMPRIMIR'!T15/'EJEC REGULAR'!$D$1</f>
        <v>11022277</v>
      </c>
      <c r="U15" s="13">
        <f>SUM(U16:U17)</f>
        <v>1631543472</v>
      </c>
      <c r="V15" s="33"/>
      <c r="W15" s="5">
        <f t="shared" si="4"/>
        <v>1619545935</v>
      </c>
      <c r="X15" s="33"/>
      <c r="Y15" s="33"/>
      <c r="Z15" s="33">
        <f t="shared" si="1"/>
        <v>1619545935</v>
      </c>
      <c r="AA15" s="33"/>
      <c r="AB15" s="33"/>
      <c r="AD15" s="33">
        <f t="shared" si="2"/>
        <v>0</v>
      </c>
      <c r="AE15" s="33">
        <f t="shared" si="3"/>
        <v>1619545935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5489401</v>
      </c>
      <c r="G16" s="13">
        <f>'EJEC NO IMPRIMIR'!G16/'EJEC REGULAR'!$D$1</f>
        <v>2703982</v>
      </c>
      <c r="H16" s="13">
        <f>'EJEC NO IMPRIMIR'!H16/'EJEC REGULAR'!$D$1</f>
        <v>7415000</v>
      </c>
      <c r="I16" s="13">
        <f>'EJEC NO IMPRIMIR'!I16/'EJEC REGULAR'!$D$1</f>
        <v>9620000</v>
      </c>
      <c r="J16" s="13">
        <f>'EJEC NO IMPRIMIR'!J16/'EJEC REGULAR'!$D$1</f>
        <v>14100000</v>
      </c>
      <c r="K16" s="13">
        <f>'EJEC NO IMPRIMIR'!K16/'EJEC REGULAR'!$D$1</f>
        <v>93155258</v>
      </c>
      <c r="L16" s="13">
        <f>'EJEC NO IMPRIMIR'!L16/'EJEC REGULAR'!$D$1</f>
        <v>6971920</v>
      </c>
      <c r="M16" s="13">
        <f>'EJEC NO IMPRIMIR'!M16/'EJEC REGULAR'!$D$1</f>
        <v>6800000</v>
      </c>
      <c r="N16" s="13">
        <f>'EJEC NO IMPRIMIR'!N16/'EJEC REGULAR'!$D$1</f>
        <v>2572255</v>
      </c>
      <c r="O16" s="13">
        <f>'EJEC NO IMPRIMIR'!O16/'EJEC REGULAR'!$D$1</f>
        <v>5459581</v>
      </c>
      <c r="P16" s="13">
        <f>'EJEC NO IMPRIMIR'!P16/'EJEC REGULAR'!$D$1</f>
        <v>14038269</v>
      </c>
      <c r="Q16" s="13">
        <f>'EJEC NO IMPRIMIR'!Q16/'EJEC REGULAR'!$D$1</f>
        <v>10377419</v>
      </c>
      <c r="R16" s="13">
        <f>'EJEC NO IMPRIMIR'!R16/'EJEC REGULAR'!$D$1</f>
        <v>12450000</v>
      </c>
      <c r="S16" s="13">
        <f>'EJEC NO IMPRIMIR'!S16/'EJEC REGULAR'!$D$1</f>
        <v>862000</v>
      </c>
      <c r="T16" s="13">
        <f>'EJEC NO IMPRIMIR'!T16/'EJEC REGULAR'!$D$1</f>
        <v>7189217</v>
      </c>
      <c r="U16" s="13">
        <f aca="true" t="shared" si="5" ref="U16:U24">SUM(F16:T16)</f>
        <v>199204302</v>
      </c>
      <c r="V16" s="33"/>
      <c r="W16" s="5">
        <f t="shared" si="4"/>
        <v>191153085</v>
      </c>
      <c r="X16" s="33"/>
      <c r="Y16" s="33"/>
      <c r="Z16" s="33">
        <f t="shared" si="1"/>
        <v>191153085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68493000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152917</v>
      </c>
      <c r="G17" s="13">
        <f>'EJEC NO IMPRIMIR'!G17/'EJEC REGULAR'!$D$1</f>
        <v>93077</v>
      </c>
      <c r="H17" s="13">
        <f>'EJEC NO IMPRIMIR'!H17/'EJEC REGULAR'!$D$1</f>
        <v>249799</v>
      </c>
      <c r="I17" s="13">
        <f>'EJEC NO IMPRIMIR'!I17/'EJEC REGULAR'!$D$1</f>
        <v>2470361</v>
      </c>
      <c r="J17" s="13">
        <f>'EJEC NO IMPRIMIR'!J17/'EJEC REGULAR'!$D$1</f>
        <v>88325774</v>
      </c>
      <c r="K17" s="13">
        <f>'EJEC NO IMPRIMIR'!K17/'EJEC REGULAR'!$D$1</f>
        <v>862555425</v>
      </c>
      <c r="L17" s="13">
        <f>'EJEC NO IMPRIMIR'!L17/'EJEC REGULAR'!$D$1</f>
        <v>64419511</v>
      </c>
      <c r="M17" s="13">
        <f>'EJEC NO IMPRIMIR'!M17/'EJEC REGULAR'!$D$1</f>
        <v>61489999</v>
      </c>
      <c r="N17" s="13">
        <f>'EJEC NO IMPRIMIR'!N17/'EJEC REGULAR'!$D$1</f>
        <v>383334</v>
      </c>
      <c r="O17" s="13">
        <f>'EJEC NO IMPRIMIR'!O17/'EJEC REGULAR'!$D$1</f>
        <v>106953653</v>
      </c>
      <c r="P17" s="13">
        <f>'EJEC NO IMPRIMIR'!P17/'EJEC REGULAR'!$D$1</f>
        <v>3970044</v>
      </c>
      <c r="Q17" s="13">
        <f>'EJEC NO IMPRIMIR'!Q17/'EJEC REGULAR'!$D$1</f>
        <v>229364006</v>
      </c>
      <c r="R17" s="13">
        <f>'EJEC NO IMPRIMIR'!R17/'EJEC REGULAR'!$D$1</f>
        <v>7964950</v>
      </c>
      <c r="S17" s="13">
        <f>'EJEC NO IMPRIMIR'!S17/'EJEC REGULAR'!$D$1</f>
        <v>113260</v>
      </c>
      <c r="T17" s="13">
        <f>'EJEC NO IMPRIMIR'!T17/'EJEC REGULAR'!$D$1</f>
        <v>3833060</v>
      </c>
      <c r="U17" s="13">
        <f t="shared" si="5"/>
        <v>1432339170</v>
      </c>
      <c r="V17" s="33"/>
      <c r="W17" s="5">
        <f t="shared" si="4"/>
        <v>1428392850</v>
      </c>
      <c r="X17" s="33"/>
      <c r="Y17" s="33"/>
      <c r="Z17" s="33">
        <f t="shared" si="1"/>
        <v>1428392850</v>
      </c>
      <c r="AA17" s="33"/>
      <c r="AB17" s="82"/>
      <c r="AC17" s="82">
        <v>809032850000</v>
      </c>
      <c r="AD17" s="82">
        <f t="shared" si="2"/>
        <v>809032850</v>
      </c>
      <c r="AE17" s="82">
        <f t="shared" si="3"/>
        <v>619360000</v>
      </c>
      <c r="AF17" s="82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695705.227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695705.227</v>
      </c>
      <c r="V18" s="33"/>
      <c r="W18" s="5">
        <f t="shared" si="4"/>
        <v>695705.227</v>
      </c>
      <c r="X18" s="33"/>
      <c r="Y18" s="33"/>
      <c r="Z18" s="33">
        <f t="shared" si="1"/>
        <v>695705.227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373830.595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7911</v>
      </c>
      <c r="K19" s="13">
        <f>'EJEC NO IMPRIMIR'!K19/'EJEC REGULAR'!$D$1</f>
        <v>344340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9500</v>
      </c>
      <c r="Q19" s="13">
        <f>'EJEC NO IMPRIMIR'!Q19/'EJEC REGULAR'!$D$1</f>
        <v>0</v>
      </c>
      <c r="R19" s="13">
        <f>'EJEC NO IMPRIMIR'!R19/'EJEC REGULAR'!$D$1</f>
        <v>12520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5"/>
        <v>374271</v>
      </c>
      <c r="V19" s="33"/>
      <c r="W19" s="5">
        <f t="shared" si="4"/>
        <v>374271</v>
      </c>
      <c r="X19" s="33"/>
      <c r="Y19" s="33"/>
      <c r="Z19" s="33">
        <f t="shared" si="1"/>
        <v>374271</v>
      </c>
      <c r="AA19" s="33"/>
      <c r="AB19" s="33"/>
      <c r="AD19" s="33">
        <f t="shared" si="2"/>
        <v>0</v>
      </c>
      <c r="AE19" s="33">
        <f t="shared" si="3"/>
        <v>374271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33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105969.675</v>
      </c>
      <c r="G21" s="13">
        <f>'EJEC NO IMPRIMIR'!G21/'EJEC REGULAR'!$D$1</f>
        <v>51681.021</v>
      </c>
      <c r="H21" s="13">
        <f>'EJEC NO IMPRIMIR'!H21/'EJEC REGULAR'!$D$1</f>
        <v>134820.41</v>
      </c>
      <c r="I21" s="13">
        <f>'EJEC NO IMPRIMIR'!I21/'EJEC REGULAR'!$D$1</f>
        <v>142719.872</v>
      </c>
      <c r="J21" s="13">
        <f>'EJEC NO IMPRIMIR'!J21/'EJEC REGULAR'!$D$1</f>
        <v>205871.52</v>
      </c>
      <c r="K21" s="13">
        <f>'EJEC NO IMPRIMIR'!K21/'EJEC REGULAR'!$D$1</f>
        <v>4170018.107</v>
      </c>
      <c r="L21" s="13">
        <f>'EJEC NO IMPRIMIR'!L21/'EJEC REGULAR'!$D$1</f>
        <v>396987.17</v>
      </c>
      <c r="M21" s="13">
        <f>'EJEC NO IMPRIMIR'!M21/'EJEC REGULAR'!$D$1</f>
        <v>130841.195</v>
      </c>
      <c r="N21" s="13">
        <f>'EJEC NO IMPRIMIR'!N21/'EJEC REGULAR'!$D$1</f>
        <v>65028.969</v>
      </c>
      <c r="O21" s="13">
        <f>'EJEC NO IMPRIMIR'!O21/'EJEC REGULAR'!$D$1</f>
        <v>98003.579</v>
      </c>
      <c r="P21" s="13">
        <f>'EJEC NO IMPRIMIR'!P21/'EJEC REGULAR'!$D$1</f>
        <v>252844.927</v>
      </c>
      <c r="Q21" s="13">
        <f>'EJEC NO IMPRIMIR'!Q21/'EJEC REGULAR'!$D$1</f>
        <v>19251.359</v>
      </c>
      <c r="R21" s="13">
        <f>'EJEC NO IMPRIMIR'!R21/'EJEC REGULAR'!$D$1</f>
        <v>174679.662</v>
      </c>
      <c r="S21" s="13">
        <f>'EJEC NO IMPRIMIR'!S21/'EJEC REGULAR'!$D$1</f>
        <v>58440</v>
      </c>
      <c r="T21" s="13">
        <f>'EJEC NO IMPRIMIR'!T21/'EJEC REGULAR'!$D$1</f>
        <v>0</v>
      </c>
      <c r="U21" s="13">
        <f t="shared" si="5"/>
        <v>6007157.466</v>
      </c>
      <c r="V21" s="33"/>
      <c r="W21" s="5">
        <f t="shared" si="4"/>
        <v>5948717.466</v>
      </c>
      <c r="X21" s="33"/>
      <c r="Y21" s="33"/>
      <c r="Z21" s="33">
        <f t="shared" si="1"/>
        <v>5948717.466</v>
      </c>
      <c r="AA21" s="33"/>
      <c r="AB21" s="33"/>
      <c r="AC21" s="33">
        <v>4590792528</v>
      </c>
      <c r="AD21" s="33">
        <f t="shared" si="2"/>
        <v>4590792.528</v>
      </c>
      <c r="AE21" s="33">
        <f t="shared" si="3"/>
        <v>1357924.938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1520000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4421950.147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391828094.018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397770044.165</v>
      </c>
      <c r="V22" s="33"/>
      <c r="W22" s="5">
        <f t="shared" si="4"/>
        <v>397770044.165</v>
      </c>
      <c r="X22" s="33"/>
      <c r="Y22" s="74" t="e">
        <f>+#REF!</f>
        <v>#REF!</v>
      </c>
      <c r="Z22" s="33" t="e">
        <f t="shared" si="1"/>
        <v>#REF!</v>
      </c>
      <c r="AA22" s="33"/>
      <c r="AB22" s="33"/>
      <c r="AC22" s="33">
        <v>370760546774</v>
      </c>
      <c r="AD22" s="33">
        <f t="shared" si="2"/>
        <v>370760546.774</v>
      </c>
      <c r="AE22" s="33" t="e">
        <f t="shared" si="3"/>
        <v>#REF!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33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195441.368</v>
      </c>
      <c r="G24" s="13">
        <f>'EJEC NO IMPRIMIR'!G24/'EJEC REGULAR'!$D$1</f>
        <v>-102942.756</v>
      </c>
      <c r="H24" s="13">
        <f>'EJEC NO IMPRIMIR'!H24/'EJEC REGULAR'!$D$1</f>
        <v>-452985.405</v>
      </c>
      <c r="I24" s="13">
        <f>'EJEC NO IMPRIMIR'!I24/'EJEC REGULAR'!$D$1</f>
        <v>2703214.187</v>
      </c>
      <c r="J24" s="13">
        <f>'EJEC NO IMPRIMIR'!J24/'EJEC REGULAR'!$D$1</f>
        <v>1496229.585</v>
      </c>
      <c r="K24" s="13">
        <f>'EJEC NO IMPRIMIR'!K24/'EJEC REGULAR'!$D$1</f>
        <v>56808395.833</v>
      </c>
      <c r="L24" s="13">
        <f>'EJEC NO IMPRIMIR'!L24/'EJEC REGULAR'!$D$1</f>
        <v>-1960402.582</v>
      </c>
      <c r="M24" s="13">
        <f>'EJEC NO IMPRIMIR'!M24/'EJEC REGULAR'!$D$1</f>
        <v>4133596.998</v>
      </c>
      <c r="N24" s="13">
        <f>'EJEC NO IMPRIMIR'!N24/'EJEC REGULAR'!$D$1</f>
        <v>-21166240.456</v>
      </c>
      <c r="O24" s="13">
        <f>'EJEC NO IMPRIMIR'!O24/'EJEC REGULAR'!$D$1</f>
        <v>-7856487.545</v>
      </c>
      <c r="P24" s="13">
        <f>'EJEC NO IMPRIMIR'!P24/'EJEC REGULAR'!$D$1</f>
        <v>463777.024</v>
      </c>
      <c r="Q24" s="13">
        <f>'EJEC NO IMPRIMIR'!Q24/'EJEC REGULAR'!$D$1</f>
        <v>-1582906.315</v>
      </c>
      <c r="R24" s="13">
        <f>'EJEC NO IMPRIMIR'!R24/'EJEC REGULAR'!$D$1</f>
        <v>-2670353.258</v>
      </c>
      <c r="S24" s="13">
        <f>'EJEC NO IMPRIMIR'!S24/'EJEC REGULAR'!$D$1</f>
        <v>153886</v>
      </c>
      <c r="T24" s="13">
        <f>'EJEC NO IMPRIMIR'!T24/'EJEC REGULAR'!$D$1</f>
        <v>0</v>
      </c>
      <c r="U24" s="13">
        <f t="shared" si="5"/>
        <v>30162222.677999992</v>
      </c>
      <c r="V24" s="33"/>
      <c r="W24" s="5">
        <f t="shared" si="4"/>
        <v>30008336.677999992</v>
      </c>
      <c r="X24" s="33"/>
      <c r="Y24" s="33"/>
      <c r="Z24" s="33">
        <f t="shared" si="1"/>
        <v>30008336.677999992</v>
      </c>
      <c r="AA24" s="33"/>
      <c r="AB24" s="33"/>
      <c r="AC24" s="33">
        <v>30008336678</v>
      </c>
      <c r="AD24" s="33">
        <f t="shared" si="2"/>
        <v>30008336.678</v>
      </c>
      <c r="AE24" s="33">
        <f t="shared" si="3"/>
        <v>0</v>
      </c>
      <c r="AF24" s="33"/>
    </row>
    <row r="25" spans="1:32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6024260.306</v>
      </c>
      <c r="G25" s="55">
        <f aca="true" t="shared" si="6" ref="G25:Y25">SUM(G26,G27,G28,G29,G30,G31,G32,G41,G42,G46,G47,G48,G49)</f>
        <v>2905645.3819999998</v>
      </c>
      <c r="H25" s="55">
        <f t="shared" si="6"/>
        <v>7750943.267</v>
      </c>
      <c r="I25" s="55">
        <f t="shared" si="6"/>
        <v>17779368.292999998</v>
      </c>
      <c r="J25" s="55">
        <f t="shared" si="6"/>
        <v>140020731.94099998</v>
      </c>
      <c r="K25" s="55">
        <f t="shared" si="6"/>
        <v>989018102.8529999</v>
      </c>
      <c r="L25" s="55">
        <f t="shared" si="6"/>
        <v>74359658.536</v>
      </c>
      <c r="M25" s="55">
        <f t="shared" si="6"/>
        <v>68046337.846</v>
      </c>
      <c r="N25" s="55">
        <f t="shared" si="6"/>
        <v>4696190.565</v>
      </c>
      <c r="O25" s="55">
        <f t="shared" si="6"/>
        <v>140339804.551</v>
      </c>
      <c r="P25" s="55">
        <f t="shared" si="6"/>
        <v>19926679.333000004</v>
      </c>
      <c r="Q25" s="55">
        <f t="shared" si="6"/>
        <v>704809640.533</v>
      </c>
      <c r="R25" s="55">
        <f t="shared" si="6"/>
        <v>20251817.778</v>
      </c>
      <c r="S25" s="55">
        <f t="shared" si="6"/>
        <v>1778565</v>
      </c>
      <c r="T25" s="55">
        <f t="shared" si="6"/>
        <v>11725043</v>
      </c>
      <c r="U25" s="55">
        <f>SUM(U26,U27,U28,U29,U30,U31,U32,U41,U42,U46,U47,U48,U49)</f>
        <v>2209432789.1840005</v>
      </c>
      <c r="V25" s="57"/>
      <c r="W25" s="55">
        <f t="shared" si="6"/>
        <v>2195929181.1840005</v>
      </c>
      <c r="X25" s="57"/>
      <c r="Y25" s="55" t="e">
        <f t="shared" si="6"/>
        <v>#REF!</v>
      </c>
      <c r="Z25" s="33" t="e">
        <f t="shared" si="1"/>
        <v>#REF!</v>
      </c>
      <c r="AA25" s="57"/>
      <c r="AB25" s="57"/>
      <c r="AC25" s="33"/>
      <c r="AD25" s="57"/>
      <c r="AE25" s="57"/>
      <c r="AF25" s="57"/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5336518.9</v>
      </c>
      <c r="G26" s="14">
        <f>'EJEC NO IMPRIMIR'!G26/'EJEC REGULAR'!$D$1</f>
        <v>2566137.139</v>
      </c>
      <c r="H26" s="14">
        <f>'EJEC NO IMPRIMIR'!H26/'EJEC REGULAR'!$D$1</f>
        <v>7036658.317</v>
      </c>
      <c r="I26" s="14">
        <f>'EJEC NO IMPRIMIR'!I26/'EJEC REGULAR'!$D$1</f>
        <v>9636895.002</v>
      </c>
      <c r="J26" s="14">
        <f>'EJEC NO IMPRIMIR'!J26/'EJEC REGULAR'!$D$1</f>
        <v>14238305.822</v>
      </c>
      <c r="K26" s="14">
        <f>'EJEC NO IMPRIMIR'!K26/'EJEC REGULAR'!$D$1</f>
        <v>94859573.313</v>
      </c>
      <c r="L26" s="14">
        <f>'EJEC NO IMPRIMIR'!L26/'EJEC REGULAR'!$D$1</f>
        <v>6949072.461</v>
      </c>
      <c r="M26" s="14">
        <f>'EJEC NO IMPRIMIR'!M26/'EJEC REGULAR'!$D$1</f>
        <v>5215856.943</v>
      </c>
      <c r="N26" s="14">
        <f>'EJEC NO IMPRIMIR'!N26/'EJEC REGULAR'!$D$1</f>
        <v>4044468.947</v>
      </c>
      <c r="O26" s="14">
        <f>'EJEC NO IMPRIMIR'!O26/'EJEC REGULAR'!$D$1</f>
        <v>4716508.56</v>
      </c>
      <c r="P26" s="14">
        <f>'EJEC NO IMPRIMIR'!P26/'EJEC REGULAR'!$D$1</f>
        <v>14483150.561</v>
      </c>
      <c r="Q26" s="14">
        <f>'EJEC NO IMPRIMIR'!Q26/'EJEC REGULAR'!$D$1</f>
        <v>10645788.007</v>
      </c>
      <c r="R26" s="14">
        <f>'EJEC NO IMPRIMIR'!R26/'EJEC REGULAR'!$D$1</f>
        <v>12847784.159</v>
      </c>
      <c r="S26" s="14">
        <f>'EJEC NO IMPRIMIR'!S26/'EJEC REGULAR'!$D$1</f>
        <v>1462465</v>
      </c>
      <c r="T26" s="14">
        <f>'EJEC NO IMPRIMIR'!T26/'EJEC REGULAR'!$D$1</f>
        <v>6952338</v>
      </c>
      <c r="U26" s="13">
        <f aca="true" t="shared" si="7" ref="U26:U31">SUM(F26:T26)</f>
        <v>200991521.13099998</v>
      </c>
      <c r="V26" s="33"/>
      <c r="W26" s="5">
        <f t="shared" si="4"/>
        <v>192576718.13099998</v>
      </c>
      <c r="X26" s="33"/>
      <c r="Y26" s="74" t="e">
        <f>+#REF!</f>
        <v>#REF!</v>
      </c>
      <c r="Z26" s="33" t="e">
        <f t="shared" si="1"/>
        <v>#REF!</v>
      </c>
      <c r="AA26" s="33"/>
      <c r="AB26" s="33"/>
      <c r="AC26" s="33">
        <v>123974792808</v>
      </c>
      <c r="AD26" s="33">
        <f t="shared" si="2"/>
        <v>123974792.808</v>
      </c>
      <c r="AE26" s="33" t="e">
        <f>+Z26-AD26</f>
        <v>#REF!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213480.341</v>
      </c>
      <c r="G27" s="13">
        <f>'EJEC NO IMPRIMIR'!G27/'EJEC REGULAR'!$D$1</f>
        <v>122888.655</v>
      </c>
      <c r="H27" s="13">
        <f>'EJEC NO IMPRIMIR'!H27/'EJEC REGULAR'!$D$1</f>
        <v>300019.99</v>
      </c>
      <c r="I27" s="13">
        <f>'EJEC NO IMPRIMIR'!I27/'EJEC REGULAR'!$D$1</f>
        <v>452485.833</v>
      </c>
      <c r="J27" s="13">
        <f>'EJEC NO IMPRIMIR'!J27/'EJEC REGULAR'!$D$1</f>
        <v>891603.008</v>
      </c>
      <c r="K27" s="13">
        <f>'EJEC NO IMPRIMIR'!K27/'EJEC REGULAR'!$D$1</f>
        <v>5852858.515</v>
      </c>
      <c r="L27" s="13">
        <f>'EJEC NO IMPRIMIR'!L27/'EJEC REGULAR'!$D$1</f>
        <v>458117.073</v>
      </c>
      <c r="M27" s="13">
        <f>'EJEC NO IMPRIMIR'!M27/'EJEC REGULAR'!$D$1</f>
        <v>266863.903</v>
      </c>
      <c r="N27" s="13">
        <f>'EJEC NO IMPRIMIR'!N27/'EJEC REGULAR'!$D$1</f>
        <v>164651.788</v>
      </c>
      <c r="O27" s="13">
        <f>'EJEC NO IMPRIMIR'!O27/'EJEC REGULAR'!$D$1</f>
        <v>566617.007</v>
      </c>
      <c r="P27" s="13">
        <f>'EJEC NO IMPRIMIR'!P27/'EJEC REGULAR'!$D$1</f>
        <v>3309820.962</v>
      </c>
      <c r="Q27" s="13">
        <f>'EJEC NO IMPRIMIR'!Q27/'EJEC REGULAR'!$D$1</f>
        <v>786890.803</v>
      </c>
      <c r="R27" s="13">
        <f>'EJEC NO IMPRIMIR'!R27/'EJEC REGULAR'!$D$1</f>
        <v>1045884.815</v>
      </c>
      <c r="S27" s="13">
        <f>'EJEC NO IMPRIMIR'!S27/'EJEC REGULAR'!$D$1</f>
        <v>136734</v>
      </c>
      <c r="T27" s="13">
        <f>'EJEC NO IMPRIMIR'!T27/'EJEC REGULAR'!$D$1</f>
        <v>2720791</v>
      </c>
      <c r="U27" s="13">
        <f t="shared" si="7"/>
        <v>17289707.692999996</v>
      </c>
      <c r="V27" s="33"/>
      <c r="W27" s="5">
        <f t="shared" si="4"/>
        <v>14432182.692999996</v>
      </c>
      <c r="X27" s="33"/>
      <c r="Y27" s="74" t="e">
        <f>+#REF!</f>
        <v>#REF!</v>
      </c>
      <c r="Z27" s="33" t="e">
        <f t="shared" si="1"/>
        <v>#REF!</v>
      </c>
      <c r="AA27" s="33"/>
      <c r="AB27" s="33"/>
      <c r="AC27" s="33">
        <v>8478333006</v>
      </c>
      <c r="AD27" s="33">
        <f t="shared" si="2"/>
        <v>8478333.006</v>
      </c>
      <c r="AE27" s="33" t="e">
        <f aca="true" t="shared" si="8" ref="AE27:AE48">+Z27-AD27</f>
        <v>#REF!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230223.588</v>
      </c>
      <c r="G28" s="13">
        <f>'EJEC NO IMPRIMIR'!G28/'EJEC REGULAR'!$D$1</f>
        <v>169446.005</v>
      </c>
      <c r="H28" s="13">
        <f>'EJEC NO IMPRIMIR'!H28/'EJEC REGULAR'!$D$1</f>
        <v>200526.712</v>
      </c>
      <c r="I28" s="13">
        <f>'EJEC NO IMPRIMIR'!I28/'EJEC REGULAR'!$D$1</f>
        <v>202519.782</v>
      </c>
      <c r="J28" s="13">
        <f>'EJEC NO IMPRIMIR'!J28/'EJEC REGULAR'!$D$1</f>
        <v>124431.084</v>
      </c>
      <c r="K28" s="13">
        <f>'EJEC NO IMPRIMIR'!K28/'EJEC REGULAR'!$D$1</f>
        <v>2950601.544</v>
      </c>
      <c r="L28" s="13">
        <f>'EJEC NO IMPRIMIR'!L28/'EJEC REGULAR'!$D$1</f>
        <v>119629.375</v>
      </c>
      <c r="M28" s="13">
        <f>'EJEC NO IMPRIMIR'!M28/'EJEC REGULAR'!$D$1</f>
        <v>66572.796</v>
      </c>
      <c r="N28" s="13">
        <f>'EJEC NO IMPRIMIR'!N28/'EJEC REGULAR'!$D$1</f>
        <v>172462.203</v>
      </c>
      <c r="O28" s="13">
        <f>'EJEC NO IMPRIMIR'!O28/'EJEC REGULAR'!$D$1</f>
        <v>0</v>
      </c>
      <c r="P28" s="13">
        <f>'EJEC NO IMPRIMIR'!P28/'EJEC REGULAR'!$D$1</f>
        <v>442302.29</v>
      </c>
      <c r="Q28" s="13">
        <f>'EJEC NO IMPRIMIR'!Q28/'EJEC REGULAR'!$D$1</f>
        <v>27138.859</v>
      </c>
      <c r="R28" s="13">
        <f>'EJEC NO IMPRIMIR'!R28/'EJEC REGULAR'!$D$1</f>
        <v>304019.842</v>
      </c>
      <c r="S28" s="13">
        <f>'EJEC NO IMPRIMIR'!S28/'EJEC REGULAR'!$D$1</f>
        <v>61722</v>
      </c>
      <c r="T28" s="13">
        <f>'EJEC NO IMPRIMIR'!T28/'EJEC REGULAR'!$D$1</f>
        <v>0</v>
      </c>
      <c r="U28" s="13">
        <f t="shared" si="7"/>
        <v>5071596.080000001</v>
      </c>
      <c r="V28" s="33"/>
      <c r="W28" s="5">
        <f t="shared" si="4"/>
        <v>5009874.080000001</v>
      </c>
      <c r="X28" s="33"/>
      <c r="Y28" s="33"/>
      <c r="Z28" s="33">
        <f t="shared" si="1"/>
        <v>5009874.080000001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8"/>
        <v>2107985.436000001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78964.922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891661.204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533162.185</v>
      </c>
      <c r="R29" s="13">
        <f>'EJEC NO IMPRIMIR'!R29/'EJEC REGULAR'!$D$1</f>
        <v>138465</v>
      </c>
      <c r="S29" s="13">
        <f>'EJEC NO IMPRIMIR'!S29/'EJEC REGULAR'!$D$1</f>
        <v>0</v>
      </c>
      <c r="T29" s="13">
        <f>'EJEC NO IMPRIMIR'!T29/'EJEC REGULAR'!$D$1</f>
        <v>0</v>
      </c>
      <c r="U29" s="13">
        <f t="shared" si="7"/>
        <v>1642253.3110000002</v>
      </c>
      <c r="V29" s="33"/>
      <c r="W29" s="5">
        <f t="shared" si="4"/>
        <v>1642253.3110000002</v>
      </c>
      <c r="X29" s="33"/>
      <c r="Y29" s="33"/>
      <c r="Z29" s="33">
        <f t="shared" si="1"/>
        <v>1642253.3110000002</v>
      </c>
      <c r="AA29" s="33"/>
      <c r="AB29" s="33"/>
      <c r="AC29" s="33">
        <v>536526757</v>
      </c>
      <c r="AD29" s="33">
        <f t="shared" si="2"/>
        <v>536526.757</v>
      </c>
      <c r="AE29" s="33">
        <f t="shared" si="8"/>
        <v>1105726.5540000002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0</v>
      </c>
      <c r="G30" s="13">
        <f>'EJEC NO IMPRIMIR'!G30/'EJEC REGULAR'!$D$1</f>
        <v>0</v>
      </c>
      <c r="H30" s="13">
        <f>'EJEC NO IMPRIMIR'!H30/'EJEC REGULAR'!$D$1</f>
        <v>0</v>
      </c>
      <c r="I30" s="13">
        <f>'EJEC NO IMPRIMIR'!I30/'EJEC REGULAR'!$D$1</f>
        <v>0</v>
      </c>
      <c r="J30" s="13">
        <f>'EJEC NO IMPRIMIR'!J30/'EJEC REGULAR'!$D$1</f>
        <v>0</v>
      </c>
      <c r="K30" s="13">
        <f>'EJEC NO IMPRIMIR'!K30/'EJEC REGULAR'!$D$1</f>
        <v>0</v>
      </c>
      <c r="L30" s="13">
        <f>'EJEC NO IMPRIMIR'!L30/'EJEC REGULAR'!$D$1</f>
        <v>0</v>
      </c>
      <c r="M30" s="13">
        <f>'EJEC NO IMPRIMIR'!M30/'EJEC REGULAR'!$D$1</f>
        <v>0</v>
      </c>
      <c r="N30" s="13">
        <f>'EJEC NO IMPRIMIR'!N30/'EJEC REGULAR'!$D$1</f>
        <v>0</v>
      </c>
      <c r="O30" s="13">
        <f>'EJEC NO IMPRIMIR'!O30/'EJEC REGULAR'!$D$1</f>
        <v>0</v>
      </c>
      <c r="P30" s="13">
        <f>'EJEC NO IMPRIMIR'!P30/'EJEC REGULAR'!$D$1</f>
        <v>0</v>
      </c>
      <c r="Q30" s="13">
        <f>'EJEC NO IMPRIMIR'!Q30/'EJEC REGULAR'!$D$1</f>
        <v>0</v>
      </c>
      <c r="R30" s="13">
        <f>'EJEC NO IMPRIMIR'!R30/'EJEC REGULAR'!$D$1</f>
        <v>0</v>
      </c>
      <c r="S30" s="13">
        <f>'EJEC NO IMPRIMIR'!S30/'EJEC REGULAR'!$D$1</f>
        <v>918</v>
      </c>
      <c r="T30" s="13">
        <f>'EJEC NO IMPRIMIR'!T30/'EJEC REGULAR'!$D$1</f>
        <v>922959</v>
      </c>
      <c r="U30" s="13">
        <f t="shared" si="7"/>
        <v>923877</v>
      </c>
      <c r="V30" s="33"/>
      <c r="W30" s="5">
        <f t="shared" si="4"/>
        <v>0</v>
      </c>
      <c r="X30" s="33"/>
      <c r="Y30" s="33"/>
      <c r="Z30" s="33">
        <f t="shared" si="1"/>
        <v>0</v>
      </c>
      <c r="AA30" s="33"/>
      <c r="AB30" s="33"/>
      <c r="AD30" s="33">
        <f t="shared" si="2"/>
        <v>0</v>
      </c>
      <c r="AE30" s="33">
        <f t="shared" si="8"/>
        <v>0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93229.554</v>
      </c>
      <c r="J31" s="13">
        <f>'EJEC NO IMPRIMIR'!J31/'EJEC REGULAR'!$D$1</f>
        <v>1287071.107</v>
      </c>
      <c r="K31" s="13">
        <f>'EJEC NO IMPRIMIR'!K31/'EJEC REGULAR'!$D$1</f>
        <v>123249.999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0</v>
      </c>
      <c r="P31" s="13">
        <f>'EJEC NO IMPRIMIR'!P31/'EJEC REGULAR'!$D$1</f>
        <v>0</v>
      </c>
      <c r="Q31" s="13">
        <f>'EJEC NO IMPRIMIR'!Q31/'EJEC REGULAR'!$D$1</f>
        <v>3804732.125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 t="shared" si="7"/>
        <v>5308282.785</v>
      </c>
      <c r="V31" s="33"/>
      <c r="W31" s="5">
        <f t="shared" si="4"/>
        <v>5308282.785</v>
      </c>
      <c r="X31" s="33"/>
      <c r="Y31" s="33"/>
      <c r="Z31" s="33">
        <f t="shared" si="1"/>
        <v>5308282.785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8"/>
        <v>3542194.9390000002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32183.987</v>
      </c>
      <c r="G32" s="15">
        <f>'EJEC NO IMPRIMIR'!G32/'EJEC REGULAR'!$D$1</f>
        <v>13167.611</v>
      </c>
      <c r="H32" s="15">
        <f>'EJEC NO IMPRIMIR'!H32/'EJEC REGULAR'!$D$1</f>
        <v>137069.813</v>
      </c>
      <c r="I32" s="15">
        <f>'EJEC NO IMPRIMIR'!I32/'EJEC REGULAR'!$D$1</f>
        <v>38498.861</v>
      </c>
      <c r="J32" s="15">
        <f>'EJEC NO IMPRIMIR'!J32/'EJEC REGULAR'!$D$1</f>
        <v>117359.59</v>
      </c>
      <c r="K32" s="15">
        <f>'EJEC NO IMPRIMIR'!K32/'EJEC REGULAR'!$D$1</f>
        <v>3094653.697</v>
      </c>
      <c r="L32" s="15">
        <f>'EJEC NO IMPRIMIR'!L32/'EJEC REGULAR'!$D$1</f>
        <v>458919.997</v>
      </c>
      <c r="M32" s="15">
        <f>'EJEC NO IMPRIMIR'!M32/'EJEC REGULAR'!$D$1</f>
        <v>59580.979</v>
      </c>
      <c r="N32" s="15">
        <f>'EJEC NO IMPRIMIR'!N32/'EJEC REGULAR'!$D$1</f>
        <v>13050.462</v>
      </c>
      <c r="O32" s="15">
        <f>'EJEC NO IMPRIMIR'!O32/'EJEC REGULAR'!$D$1</f>
        <v>155638.011</v>
      </c>
      <c r="P32" s="15">
        <f>'EJEC NO IMPRIMIR'!P32/'EJEC REGULAR'!$D$1</f>
        <v>454123.986</v>
      </c>
      <c r="Q32" s="15">
        <f>'EJEC NO IMPRIMIR'!Q32/'EJEC REGULAR'!$D$1</f>
        <v>19243.192</v>
      </c>
      <c r="R32" s="15">
        <f>'EJEC NO IMPRIMIR'!R32/'EJEC REGULAR'!$D$1</f>
        <v>175088.803</v>
      </c>
      <c r="S32" s="15">
        <f>'EJEC NO IMPRIMIR'!S32/'EJEC REGULAR'!$D$1</f>
        <v>71499</v>
      </c>
      <c r="T32" s="15">
        <f>'EJEC NO IMPRIMIR'!T32/'EJEC REGULAR'!$D$1</f>
        <v>76862</v>
      </c>
      <c r="U32" s="13">
        <f>SUM(U33:U40)</f>
        <v>4916939.989</v>
      </c>
      <c r="V32" s="7"/>
      <c r="W32" s="5">
        <f t="shared" si="4"/>
        <v>4768578.989</v>
      </c>
      <c r="X32" s="7"/>
      <c r="Y32" s="5" t="e">
        <f>SUM(Y33:Y41)</f>
        <v>#REF!</v>
      </c>
      <c r="Z32" s="33" t="e">
        <f t="shared" si="1"/>
        <v>#REF!</v>
      </c>
      <c r="AA32" s="7"/>
      <c r="AB32" s="7"/>
      <c r="AC32" s="33">
        <v>2967276760</v>
      </c>
      <c r="AD32" s="33">
        <f t="shared" si="2"/>
        <v>2967276.76</v>
      </c>
      <c r="AE32" s="33" t="e">
        <f t="shared" si="8"/>
        <v>#REF!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0</v>
      </c>
      <c r="K33" s="14">
        <f>'EJEC NO IMPRIMIR'!K33/'EJEC REGULAR'!$D$1</f>
        <v>1521.771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9" ref="U33:U41">SUM(F33:T33)</f>
        <v>1521.771</v>
      </c>
      <c r="V33" s="33"/>
      <c r="W33" s="5">
        <f t="shared" si="4"/>
        <v>1521.771</v>
      </c>
      <c r="X33" s="33"/>
      <c r="Y33" s="33"/>
      <c r="Z33" s="33">
        <f t="shared" si="1"/>
        <v>1521.771</v>
      </c>
      <c r="AA33" s="33"/>
      <c r="AB33" s="33"/>
      <c r="AD33" s="33">
        <f t="shared" si="2"/>
        <v>0</v>
      </c>
      <c r="AE33" s="33">
        <f t="shared" si="8"/>
        <v>1521.771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72000.003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9"/>
        <v>72000.003</v>
      </c>
      <c r="V34" s="33"/>
      <c r="W34" s="5">
        <f t="shared" si="4"/>
        <v>72000.003</v>
      </c>
      <c r="X34" s="33"/>
      <c r="Y34" s="33"/>
      <c r="Z34" s="33">
        <f t="shared" si="1"/>
        <v>72000.003</v>
      </c>
      <c r="AA34" s="33"/>
      <c r="AB34" s="33"/>
      <c r="AD34" s="33">
        <f t="shared" si="2"/>
        <v>0</v>
      </c>
      <c r="AE34" s="33">
        <f t="shared" si="8"/>
        <v>72000.003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36556.8</v>
      </c>
      <c r="L35" s="13">
        <f>'EJEC NO IMPRIMIR'!L35/'EJEC REGULAR'!$D$1</f>
        <v>439638.432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18436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9"/>
        <v>494631.23199999996</v>
      </c>
      <c r="V35" s="33"/>
      <c r="W35" s="5">
        <f t="shared" si="4"/>
        <v>494631.23199999996</v>
      </c>
      <c r="X35" s="33"/>
      <c r="Y35" s="73" t="e">
        <f>+#REF!</f>
        <v>#REF!</v>
      </c>
      <c r="Z35" s="33" t="e">
        <f t="shared" si="1"/>
        <v>#REF!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15976.981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26199.218</v>
      </c>
      <c r="P36" s="13">
        <f>'EJEC NO IMPRIMIR'!P36/'EJEC REGULAR'!$D$1</f>
        <v>0</v>
      </c>
      <c r="Q36" s="13">
        <f>'EJEC NO IMPRIMIR'!Q36/'EJEC REGULAR'!$D$1</f>
        <v>0</v>
      </c>
      <c r="R36" s="13">
        <f>'EJEC NO IMPRIMIR'!R36/'EJEC REGULAR'!$D$1</f>
        <v>0</v>
      </c>
      <c r="S36" s="13">
        <f>'EJEC NO IMPRIMIR'!S36/'EJEC REGULAR'!$D$1</f>
        <v>2087</v>
      </c>
      <c r="T36" s="13">
        <f>'EJEC NO IMPRIMIR'!T36/'EJEC REGULAR'!$D$1</f>
        <v>0</v>
      </c>
      <c r="U36" s="13">
        <f t="shared" si="9"/>
        <v>44263.199</v>
      </c>
      <c r="V36" s="33"/>
      <c r="W36" s="5">
        <f t="shared" si="4"/>
        <v>42176.199</v>
      </c>
      <c r="X36" s="33"/>
      <c r="Y36" s="73" t="e">
        <f>+#REF!</f>
        <v>#REF!</v>
      </c>
      <c r="Z36" s="33" t="e">
        <f t="shared" si="1"/>
        <v>#REF!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0</v>
      </c>
      <c r="H37" s="13">
        <f>'EJEC NO IMPRIMIR'!H37/'EJEC REGULAR'!$D$1</f>
        <v>3543.426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2720544.53</v>
      </c>
      <c r="L37" s="13">
        <f>'EJEC NO IMPRIMIR'!L37/'EJEC REGULAR'!$D$1</f>
        <v>0</v>
      </c>
      <c r="M37" s="13">
        <f>'EJEC NO IMPRIMIR'!M37/'EJEC REGULAR'!$D$1</f>
        <v>44440.222</v>
      </c>
      <c r="N37" s="13">
        <f>'EJEC NO IMPRIMIR'!N37/'EJEC REGULAR'!$D$1</f>
        <v>0</v>
      </c>
      <c r="O37" s="13">
        <f>'EJEC NO IMPRIMIR'!O37/'EJEC REGULAR'!$D$1</f>
        <v>0</v>
      </c>
      <c r="P37" s="13">
        <f>'EJEC NO IMPRIMIR'!P37/'EJEC REGULAR'!$D$1</f>
        <v>76451.627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50925</v>
      </c>
      <c r="T37" s="13">
        <f>'EJEC NO IMPRIMIR'!T37/'EJEC REGULAR'!$D$1</f>
        <v>0</v>
      </c>
      <c r="U37" s="13">
        <f t="shared" si="9"/>
        <v>2895904.8049999997</v>
      </c>
      <c r="V37" s="33"/>
      <c r="W37" s="5">
        <f t="shared" si="4"/>
        <v>2844979.8049999997</v>
      </c>
      <c r="X37" s="33"/>
      <c r="Y37" s="73" t="e">
        <f>+#REF!</f>
        <v>#REF!</v>
      </c>
      <c r="Z37" s="33" t="e">
        <f t="shared" si="1"/>
        <v>#REF!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3906.28</v>
      </c>
      <c r="G38" s="13">
        <f>'EJEC NO IMPRIMIR'!G38/'EJEC REGULAR'!$D$1</f>
        <v>13124.612</v>
      </c>
      <c r="H38" s="13">
        <f>'EJEC NO IMPRIMIR'!H38/'EJEC REGULAR'!$D$1</f>
        <v>51912.977</v>
      </c>
      <c r="I38" s="13">
        <f>'EJEC NO IMPRIMIR'!I38/'EJEC REGULAR'!$D$1</f>
        <v>38498.861</v>
      </c>
      <c r="J38" s="13">
        <f>'EJEC NO IMPRIMIR'!J38/'EJEC REGULAR'!$D$1</f>
        <v>37933.043</v>
      </c>
      <c r="K38" s="13">
        <f>'EJEC NO IMPRIMIR'!K38/'EJEC REGULAR'!$D$1</f>
        <v>85254.172</v>
      </c>
      <c r="L38" s="13">
        <f>'EJEC NO IMPRIMIR'!L38/'EJEC REGULAR'!$D$1</f>
        <v>14064.955</v>
      </c>
      <c r="M38" s="13">
        <f>'EJEC NO IMPRIMIR'!M38/'EJEC REGULAR'!$D$1</f>
        <v>15140.757</v>
      </c>
      <c r="N38" s="13">
        <f>'EJEC NO IMPRIMIR'!N38/'EJEC REGULAR'!$D$1</f>
        <v>2587.316</v>
      </c>
      <c r="O38" s="13">
        <f>'EJEC NO IMPRIMIR'!O38/'EJEC REGULAR'!$D$1</f>
        <v>44003.127</v>
      </c>
      <c r="P38" s="13">
        <f>'EJEC NO IMPRIMIR'!P38/'EJEC REGULAR'!$D$1</f>
        <v>16990.385</v>
      </c>
      <c r="Q38" s="13">
        <f>'EJEC NO IMPRIMIR'!Q38/'EJEC REGULAR'!$D$1</f>
        <v>10851.725</v>
      </c>
      <c r="R38" s="13">
        <f>'EJEC NO IMPRIMIR'!R38/'EJEC REGULAR'!$D$1</f>
        <v>26872.749</v>
      </c>
      <c r="S38" s="13">
        <f>'EJEC NO IMPRIMIR'!S38/'EJEC REGULAR'!$D$1</f>
        <v>12420</v>
      </c>
      <c r="T38" s="13">
        <f>'EJEC NO IMPRIMIR'!T38/'EJEC REGULAR'!$D$1</f>
        <v>54333</v>
      </c>
      <c r="U38" s="13">
        <f t="shared" si="9"/>
        <v>427893.959</v>
      </c>
      <c r="V38" s="33"/>
      <c r="W38" s="5">
        <f t="shared" si="4"/>
        <v>361140.959</v>
      </c>
      <c r="X38" s="33"/>
      <c r="Y38" s="73" t="e">
        <f>+#REF!</f>
        <v>#REF!</v>
      </c>
      <c r="Z38" s="33" t="e">
        <f t="shared" si="1"/>
        <v>#REF!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28277.707</v>
      </c>
      <c r="G39" s="13">
        <f>'EJEC NO IMPRIMIR'!G39/'EJEC REGULAR'!$D$1</f>
        <v>42.999</v>
      </c>
      <c r="H39" s="13">
        <f>'EJEC NO IMPRIMIR'!H39/'EJEC REGULAR'!$D$1</f>
        <v>81613.41</v>
      </c>
      <c r="I39" s="13">
        <f>'EJEC NO IMPRIMIR'!I39/'EJEC REGULAR'!$D$1</f>
        <v>0</v>
      </c>
      <c r="J39" s="13">
        <f>'EJEC NO IMPRIMIR'!J39/'EJEC REGULAR'!$D$1</f>
        <v>79426.547</v>
      </c>
      <c r="K39" s="13">
        <f>'EJEC NO IMPRIMIR'!K39/'EJEC REGULAR'!$D$1</f>
        <v>162799.44</v>
      </c>
      <c r="L39" s="13">
        <f>'EJEC NO IMPRIMIR'!L39/'EJEC REGULAR'!$D$1</f>
        <v>5216.61</v>
      </c>
      <c r="M39" s="13">
        <f>'EJEC NO IMPRIMIR'!M39/'EJEC REGULAR'!$D$1</f>
        <v>0</v>
      </c>
      <c r="N39" s="13">
        <f>'EJEC NO IMPRIMIR'!N39/'EJEC REGULAR'!$D$1</f>
        <v>10463.146</v>
      </c>
      <c r="O39" s="13">
        <f>'EJEC NO IMPRIMIR'!O39/'EJEC REGULAR'!$D$1</f>
        <v>85435.666</v>
      </c>
      <c r="P39" s="13">
        <f>'EJEC NO IMPRIMIR'!P39/'EJEC REGULAR'!$D$1</f>
        <v>342245.974</v>
      </c>
      <c r="Q39" s="13">
        <f>'EJEC NO IMPRIMIR'!Q39/'EJEC REGULAR'!$D$1</f>
        <v>8391.467</v>
      </c>
      <c r="R39" s="13">
        <f>'EJEC NO IMPRIMIR'!R39/'EJEC REGULAR'!$D$1</f>
        <v>148216.054</v>
      </c>
      <c r="S39" s="13">
        <f>'EJEC NO IMPRIMIR'!S39/'EJEC REGULAR'!$D$1</f>
        <v>6067</v>
      </c>
      <c r="T39" s="13">
        <f>'EJEC NO IMPRIMIR'!T39/'EJEC REGULAR'!$D$1</f>
        <v>22529</v>
      </c>
      <c r="U39" s="13">
        <f t="shared" si="9"/>
        <v>980725.02</v>
      </c>
      <c r="V39" s="33"/>
      <c r="W39" s="5">
        <f t="shared" si="4"/>
        <v>952129.02</v>
      </c>
      <c r="X39" s="33"/>
      <c r="Y39" s="33"/>
      <c r="Z39" s="33">
        <f t="shared" si="1"/>
        <v>952129.02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9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9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8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0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5590277.611</v>
      </c>
      <c r="J42" s="60">
        <f>'EJEC NO IMPRIMIR'!J42/'EJEC REGULAR'!$D$1</f>
        <v>101123469.718</v>
      </c>
      <c r="K42" s="60">
        <f>'EJEC NO IMPRIMIR'!K42/'EJEC REGULAR'!$D$1</f>
        <v>802149785.589</v>
      </c>
      <c r="L42" s="60">
        <f>'EJEC NO IMPRIMIR'!L42/'EJEC REGULAR'!$D$1</f>
        <v>60943512</v>
      </c>
      <c r="M42" s="60">
        <f>'EJEC NO IMPRIMIR'!M42/'EJEC REGULAR'!$D$1</f>
        <v>51847217.6</v>
      </c>
      <c r="N42" s="60">
        <f>'EJEC NO IMPRIMIR'!N42/'EJEC REGULAR'!$D$1</f>
        <v>196985.915</v>
      </c>
      <c r="O42" s="60">
        <f>'EJEC NO IMPRIMIR'!O42/'EJEC REGULAR'!$D$1</f>
        <v>114625931.934</v>
      </c>
      <c r="P42" s="60">
        <f>'EJEC NO IMPRIMIR'!P42/'EJEC REGULAR'!$D$1</f>
        <v>0</v>
      </c>
      <c r="Q42" s="60">
        <f>'EJEC NO IMPRIMIR'!Q42/'EJEC REGULAR'!$D$1</f>
        <v>325969802.164</v>
      </c>
      <c r="R42" s="60">
        <f>'EJEC NO IMPRIMIR'!R42/'EJEC REGULAR'!$D$1</f>
        <v>3802806.852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1466249789.3830001</v>
      </c>
      <c r="V42" s="2"/>
      <c r="W42" s="5">
        <f t="shared" si="4"/>
        <v>1466249789.3830001</v>
      </c>
      <c r="X42" s="2"/>
      <c r="Y42" s="73" t="e">
        <f>+#REF!</f>
        <v>#REF!</v>
      </c>
      <c r="Z42" s="33" t="e">
        <f t="shared" si="1"/>
        <v>#REF!</v>
      </c>
      <c r="AA42" s="2"/>
      <c r="AB42" s="2"/>
      <c r="AC42" s="7">
        <v>1013054537763</v>
      </c>
      <c r="AD42" s="33">
        <f t="shared" si="2"/>
        <v>1013054537.763</v>
      </c>
      <c r="AE42" s="33" t="e">
        <f t="shared" si="8"/>
        <v>#REF!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0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533233.355</v>
      </c>
      <c r="J43" s="14">
        <f>'EJEC NO IMPRIMIR'!J43/'EJEC REGULAR'!$D$1</f>
        <v>322339.982</v>
      </c>
      <c r="K43" s="14">
        <f>'EJEC NO IMPRIMIR'!K43/'EJEC REGULAR'!$D$1</f>
        <v>1751631.647</v>
      </c>
      <c r="L43" s="14">
        <f>'EJEC NO IMPRIMIR'!L43/'EJEC REGULAR'!$D$1</f>
        <v>155459.287</v>
      </c>
      <c r="M43" s="14">
        <f>'EJEC NO IMPRIMIR'!M43/'EJEC REGULAR'!$D$1</f>
        <v>1142268.508</v>
      </c>
      <c r="N43" s="14">
        <f>'EJEC NO IMPRIMIR'!N43/'EJEC REGULAR'!$D$1</f>
        <v>196985.915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919449.652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10" ref="U43:U49">SUM(F43:T43)</f>
        <v>5021368.346</v>
      </c>
      <c r="V43" s="33"/>
      <c r="W43" s="5">
        <f t="shared" si="4"/>
        <v>5021368.346</v>
      </c>
      <c r="X43" s="33"/>
      <c r="Y43" s="33"/>
      <c r="Z43" s="33">
        <f t="shared" si="1"/>
        <v>5021368.346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5057044.256</v>
      </c>
      <c r="J44" s="13">
        <f>'EJEC NO IMPRIMIR'!J44/'EJEC REGULAR'!$D$1</f>
        <v>100801129.736</v>
      </c>
      <c r="K44" s="13">
        <f>'EJEC NO IMPRIMIR'!K44/'EJEC REGULAR'!$D$1</f>
        <v>800398153.942</v>
      </c>
      <c r="L44" s="13">
        <f>'EJEC NO IMPRIMIR'!L44/'EJEC REGULAR'!$D$1</f>
        <v>60788052.713</v>
      </c>
      <c r="M44" s="13">
        <f>'EJEC NO IMPRIMIR'!M44/'EJEC REGULAR'!$D$1</f>
        <v>50704949.092</v>
      </c>
      <c r="N44" s="13">
        <f>'EJEC NO IMPRIMIR'!N44/'EJEC REGULAR'!$D$1</f>
        <v>0</v>
      </c>
      <c r="O44" s="13">
        <f>'EJEC NO IMPRIMIR'!O44/'EJEC REGULAR'!$D$1</f>
        <v>114625931.934</v>
      </c>
      <c r="P44" s="13">
        <f>'EJEC NO IMPRIMIR'!P44/'EJEC REGULAR'!$D$1</f>
        <v>0</v>
      </c>
      <c r="Q44" s="13">
        <f>'EJEC NO IMPRIMIR'!Q44/'EJEC REGULAR'!$D$1</f>
        <v>325969802.164</v>
      </c>
      <c r="R44" s="13">
        <f>'EJEC NO IMPRIMIR'!R44/'EJEC REGULAR'!$D$1</f>
        <v>2883357.2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10"/>
        <v>1461228421.0370002</v>
      </c>
      <c r="V44" s="33"/>
      <c r="W44" s="5">
        <f t="shared" si="4"/>
        <v>1461228421.0370002</v>
      </c>
      <c r="X44" s="33"/>
      <c r="Y44" s="33"/>
      <c r="Z44" s="33">
        <f t="shared" si="1"/>
        <v>1461228421.0370002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10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8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0</v>
      </c>
      <c r="L46" s="13">
        <f>'EJEC NO IMPRIMIR'!L46/'EJEC REGULAR'!$D$1</f>
        <v>0</v>
      </c>
      <c r="M46" s="13">
        <f>'EJEC NO IMPRIMIR'!M46/'EJEC REGULAR'!$D$1</f>
        <v>0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10"/>
        <v>0</v>
      </c>
      <c r="V46" s="33"/>
      <c r="W46" s="5">
        <f t="shared" si="4"/>
        <v>0</v>
      </c>
      <c r="X46" s="33"/>
      <c r="Y46" s="33"/>
      <c r="Z46" s="33">
        <f t="shared" si="1"/>
        <v>0</v>
      </c>
      <c r="AA46" s="33"/>
      <c r="AB46" s="33"/>
      <c r="AC46" s="2"/>
      <c r="AD46" s="33">
        <f t="shared" si="2"/>
        <v>0</v>
      </c>
      <c r="AE46" s="33">
        <f t="shared" si="8"/>
        <v>0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339431678.542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10"/>
        <v>339431678.542</v>
      </c>
      <c r="V47" s="33"/>
      <c r="W47" s="5">
        <f t="shared" si="4"/>
        <v>339431678.542</v>
      </c>
      <c r="X47" s="33"/>
      <c r="Y47" s="33"/>
      <c r="Z47" s="33">
        <f t="shared" si="1"/>
        <v>339431678.542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8"/>
        <v>115767905.472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132888.568</v>
      </c>
      <c r="G48" s="13">
        <f>'EJEC NO IMPRIMIR'!G48/'EJEC REGULAR'!$D$1</f>
        <v>34005.972</v>
      </c>
      <c r="H48" s="13">
        <f>'EJEC NO IMPRIMIR'!H48/'EJEC REGULAR'!$D$1</f>
        <v>76668.435</v>
      </c>
      <c r="I48" s="13">
        <f>'EJEC NO IMPRIMIR'!I48/'EJEC REGULAR'!$D$1</f>
        <v>1765461.65</v>
      </c>
      <c r="J48" s="13">
        <f>'EJEC NO IMPRIMIR'!J48/'EJEC REGULAR'!$D$1</f>
        <v>22238491.612</v>
      </c>
      <c r="K48" s="13">
        <f>'EJEC NO IMPRIMIR'!K48/'EJEC REGULAR'!$D$1</f>
        <v>79095718.992</v>
      </c>
      <c r="L48" s="13">
        <f>'EJEC NO IMPRIMIR'!L48/'EJEC REGULAR'!$D$1</f>
        <v>5430407.63</v>
      </c>
      <c r="M48" s="13">
        <f>'EJEC NO IMPRIMIR'!M48/'EJEC REGULAR'!$D$1</f>
        <v>10590245.625</v>
      </c>
      <c r="N48" s="13">
        <f>'EJEC NO IMPRIMIR'!N48/'EJEC REGULAR'!$D$1</f>
        <v>104571.25</v>
      </c>
      <c r="O48" s="13">
        <f>'EJEC NO IMPRIMIR'!O48/'EJEC REGULAR'!$D$1</f>
        <v>20275109.039</v>
      </c>
      <c r="P48" s="13">
        <f>'EJEC NO IMPRIMIR'!P48/'EJEC REGULAR'!$D$1</f>
        <v>1237281.534</v>
      </c>
      <c r="Q48" s="13">
        <f>'EJEC NO IMPRIMIR'!Q48/'EJEC REGULAR'!$D$1</f>
        <v>23591204.656</v>
      </c>
      <c r="R48" s="13">
        <f>'EJEC NO IMPRIMIR'!R48/'EJEC REGULAR'!$D$1</f>
        <v>1937768.307</v>
      </c>
      <c r="S48" s="13">
        <f>'EJEC NO IMPRIMIR'!S48/'EJEC REGULAR'!$D$1</f>
        <v>45227</v>
      </c>
      <c r="T48" s="13">
        <f>'EJEC NO IMPRIMIR'!T48/'EJEC REGULAR'!$D$1</f>
        <v>1052093</v>
      </c>
      <c r="U48" s="13">
        <f t="shared" si="10"/>
        <v>167607143.27</v>
      </c>
      <c r="V48" s="33"/>
      <c r="W48" s="5">
        <f t="shared" si="4"/>
        <v>166509823.27</v>
      </c>
      <c r="X48" s="33"/>
      <c r="Y48" s="33"/>
      <c r="Z48" s="33">
        <f t="shared" si="1"/>
        <v>166509823.27</v>
      </c>
      <c r="AA48" s="33"/>
      <c r="AB48" s="33"/>
      <c r="AC48" s="33">
        <v>166165525133</v>
      </c>
      <c r="AD48" s="33">
        <f t="shared" si="2"/>
        <v>166165525.133</v>
      </c>
      <c r="AE48" s="33">
        <f t="shared" si="8"/>
        <v>344298.1370000243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10"/>
        <v>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190732.7209999999</v>
      </c>
      <c r="G51" s="11">
        <f aca="true" t="shared" si="11" ref="G51:V51">+G9-G25</f>
        <v>6480576.386000002</v>
      </c>
      <c r="H51" s="11">
        <f t="shared" si="11"/>
        <v>-89372.4570000004</v>
      </c>
      <c r="I51" s="11">
        <f t="shared" si="11"/>
        <v>-2238080.889999997</v>
      </c>
      <c r="J51" s="11">
        <f t="shared" si="11"/>
        <v>-34360237.866</v>
      </c>
      <c r="K51" s="11">
        <f t="shared" si="11"/>
        <v>46533969.41900003</v>
      </c>
      <c r="L51" s="11">
        <f t="shared" si="11"/>
        <v>-3930900.9889999926</v>
      </c>
      <c r="M51" s="11">
        <f t="shared" si="11"/>
        <v>4829716.148999989</v>
      </c>
      <c r="N51" s="11">
        <f t="shared" si="11"/>
        <v>-18293058.789</v>
      </c>
      <c r="O51" s="11">
        <f t="shared" si="11"/>
        <v>-35263424.49800001</v>
      </c>
      <c r="P51" s="11">
        <f t="shared" si="11"/>
        <v>316353.1109999977</v>
      </c>
      <c r="Q51" s="11">
        <f>+Q9-Q25</f>
        <v>-1215926.4930000305</v>
      </c>
      <c r="R51" s="11">
        <f t="shared" si="11"/>
        <v>-1818447.4180000015</v>
      </c>
      <c r="S51" s="11">
        <f t="shared" si="11"/>
        <v>181020</v>
      </c>
      <c r="T51" s="11">
        <f t="shared" si="11"/>
        <v>-529759</v>
      </c>
      <c r="U51" s="4">
        <f t="shared" si="11"/>
        <v>-39206840.61400032</v>
      </c>
      <c r="V51" s="4">
        <f t="shared" si="11"/>
        <v>0</v>
      </c>
      <c r="W51" s="4">
        <f>+W9-W25</f>
        <v>-38858101.61400032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3" sqref="Q5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8" t="s">
        <v>102</v>
      </c>
      <c r="L3" s="88"/>
      <c r="M3" s="88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20" s="17" customFormat="1" ht="18" customHeight="1">
      <c r="B6" s="36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  <c r="T6" s="84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6214993027</v>
      </c>
      <c r="G9" s="55">
        <f t="shared" si="0"/>
        <v>9386221768</v>
      </c>
      <c r="H9" s="55">
        <f t="shared" si="0"/>
        <v>7661570810</v>
      </c>
      <c r="I9" s="55">
        <f>SUM(I11,I12,I13,I14,I19,I20,I21,I22,I23,I24,I10)</f>
        <v>15541287403</v>
      </c>
      <c r="J9" s="55">
        <f t="shared" si="0"/>
        <v>105660494075</v>
      </c>
      <c r="K9" s="55">
        <f t="shared" si="0"/>
        <v>1035552072272</v>
      </c>
      <c r="L9" s="55">
        <f t="shared" si="0"/>
        <v>70428757547</v>
      </c>
      <c r="M9" s="55">
        <f t="shared" si="0"/>
        <v>72876053995</v>
      </c>
      <c r="N9" s="55">
        <f t="shared" si="0"/>
        <v>-13596868224</v>
      </c>
      <c r="O9" s="55">
        <f t="shared" si="0"/>
        <v>105076380053</v>
      </c>
      <c r="P9" s="55">
        <f t="shared" si="0"/>
        <v>20243032444</v>
      </c>
      <c r="Q9" s="55">
        <f>SUM(Q11,Q12,Q13,Q14,Q19,Q20,Q21,Q22,Q23,Q24,Q10)</f>
        <v>703593714040</v>
      </c>
      <c r="R9" s="55">
        <f t="shared" si="0"/>
        <v>18433370360</v>
      </c>
      <c r="S9" s="55">
        <f t="shared" si="0"/>
        <v>1959585000</v>
      </c>
      <c r="T9" s="55">
        <f t="shared" si="0"/>
        <v>11195284000</v>
      </c>
      <c r="U9" s="55">
        <f>SUM(U11,U12,U13,U14,U19,U20,U21,U22,U24,U10,U23)</f>
        <v>2170225948570</v>
      </c>
      <c r="V9" s="56"/>
      <c r="W9" s="80">
        <f>SUM(W11,W10,W12,W13,W14,W19,W20,W21,W22,W24,W23)</f>
        <v>2157071079570</v>
      </c>
      <c r="X9" s="57"/>
      <c r="Y9" s="57">
        <f>+U9-T9-S9</f>
        <v>2157071079570</v>
      </c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575147000</v>
      </c>
      <c r="V10" s="33"/>
      <c r="W10" s="5">
        <f>+U10-T10-S10</f>
        <v>120000000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1473314</v>
      </c>
      <c r="G11" s="13">
        <v>706343</v>
      </c>
      <c r="H11" s="13">
        <v>7948578</v>
      </c>
      <c r="I11" s="13">
        <v>21273922</v>
      </c>
      <c r="J11" s="13">
        <v>11946619</v>
      </c>
      <c r="K11" s="13">
        <v>120664684</v>
      </c>
      <c r="L11" s="13">
        <v>6669597</v>
      </c>
      <c r="M11" s="13">
        <v>5422670</v>
      </c>
      <c r="N11" s="13">
        <v>2082979</v>
      </c>
      <c r="O11" s="13">
        <v>1292829</v>
      </c>
      <c r="P11" s="13">
        <v>15318965</v>
      </c>
      <c r="Q11" s="13"/>
      <c r="R11" s="13">
        <v>4114028</v>
      </c>
      <c r="S11" s="13">
        <v>2304000</v>
      </c>
      <c r="T11" s="13"/>
      <c r="U11" s="13">
        <f>SUM(F11:T11)</f>
        <v>201218528</v>
      </c>
      <c r="V11" s="33"/>
      <c r="W11" s="79">
        <f>+U11-T11-S11</f>
        <v>198914528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110000</v>
      </c>
      <c r="J12" s="13">
        <v>645425400</v>
      </c>
      <c r="K12" s="13">
        <v>8560047808</v>
      </c>
      <c r="L12" s="13">
        <v>0</v>
      </c>
      <c r="M12" s="13"/>
      <c r="N12" s="13"/>
      <c r="O12" s="13"/>
      <c r="P12" s="13"/>
      <c r="Q12" s="13">
        <v>20823589939</v>
      </c>
      <c r="R12" s="13">
        <v>2633114</v>
      </c>
      <c r="S12" s="13">
        <v>262194000</v>
      </c>
      <c r="T12" s="13"/>
      <c r="U12" s="13">
        <f>SUM(F12:T12)</f>
        <v>30294000261</v>
      </c>
      <c r="V12" s="33"/>
      <c r="W12" s="79">
        <f>+U12-T12-S12</f>
        <v>30031806261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269790670</v>
      </c>
      <c r="G13" s="13">
        <v>6639718160</v>
      </c>
      <c r="H13" s="13">
        <v>306988227</v>
      </c>
      <c r="I13" s="13">
        <v>463608422</v>
      </c>
      <c r="J13" s="13">
        <v>867335951</v>
      </c>
      <c r="K13" s="13">
        <v>8317922840</v>
      </c>
      <c r="L13" s="13">
        <v>594072362</v>
      </c>
      <c r="M13" s="13">
        <v>316194132</v>
      </c>
      <c r="N13" s="13">
        <v>124721137</v>
      </c>
      <c r="O13" s="13">
        <v>420337190</v>
      </c>
      <c r="P13" s="13">
        <v>797573301</v>
      </c>
      <c r="Q13" s="13">
        <v>52764260039</v>
      </c>
      <c r="R13" s="13">
        <v>494826814</v>
      </c>
      <c r="S13" s="13">
        <v>52354000</v>
      </c>
      <c r="T13" s="13">
        <v>173007000</v>
      </c>
      <c r="U13" s="13">
        <f>SUM(F13:T13)</f>
        <v>72602710245</v>
      </c>
      <c r="V13" s="33"/>
      <c r="W13" s="79">
        <f aca="true" t="shared" si="1" ref="W13:W49">+U13-T13-S13</f>
        <v>72377349245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5642318000</v>
      </c>
      <c r="G14" s="13">
        <f t="shared" si="2"/>
        <v>2797059000</v>
      </c>
      <c r="H14" s="13">
        <f t="shared" si="2"/>
        <v>7664799000</v>
      </c>
      <c r="I14" s="13">
        <f t="shared" si="2"/>
        <v>12090361000</v>
      </c>
      <c r="J14" s="13">
        <f t="shared" si="2"/>
        <v>102425774000</v>
      </c>
      <c r="K14" s="13">
        <f>SUM(K15,K18)</f>
        <v>955710683000</v>
      </c>
      <c r="L14" s="13">
        <f t="shared" si="2"/>
        <v>71391431000</v>
      </c>
      <c r="M14" s="13">
        <f t="shared" si="2"/>
        <v>68289999000</v>
      </c>
      <c r="N14" s="13">
        <f t="shared" si="2"/>
        <v>2955589000</v>
      </c>
      <c r="O14" s="13">
        <f>SUM(O15,O18)</f>
        <v>112413234000</v>
      </c>
      <c r="P14" s="13">
        <f>SUM(P15,P18)</f>
        <v>18704018227</v>
      </c>
      <c r="Q14" s="13">
        <f>SUM(Q15,Q18)</f>
        <v>239741425000</v>
      </c>
      <c r="R14" s="13">
        <f t="shared" si="2"/>
        <v>20414950000</v>
      </c>
      <c r="S14" s="13">
        <f>SUM(S15,S18)</f>
        <v>975260000</v>
      </c>
      <c r="T14" s="13">
        <f>SUM(T15,T18)</f>
        <v>11022277000</v>
      </c>
      <c r="U14" s="13">
        <f>SUM(U15,U18)</f>
        <v>1632239177227</v>
      </c>
      <c r="V14" s="33"/>
      <c r="W14" s="5">
        <f>+U14-T14-S14</f>
        <v>1620241640227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5642318000</v>
      </c>
      <c r="G15" s="13">
        <f t="shared" si="3"/>
        <v>2797059000</v>
      </c>
      <c r="H15" s="13">
        <f t="shared" si="3"/>
        <v>7664799000</v>
      </c>
      <c r="I15" s="13">
        <f t="shared" si="3"/>
        <v>12090361000</v>
      </c>
      <c r="J15" s="13">
        <f t="shared" si="3"/>
        <v>102425774000</v>
      </c>
      <c r="K15" s="13">
        <f>SUM(K16:K17)</f>
        <v>955710683000</v>
      </c>
      <c r="L15" s="13">
        <f t="shared" si="3"/>
        <v>71391431000</v>
      </c>
      <c r="M15" s="13">
        <f t="shared" si="3"/>
        <v>68289999000</v>
      </c>
      <c r="N15" s="13">
        <f t="shared" si="3"/>
        <v>2955589000</v>
      </c>
      <c r="O15" s="13">
        <f t="shared" si="3"/>
        <v>112413234000</v>
      </c>
      <c r="P15" s="13">
        <f t="shared" si="3"/>
        <v>18008313000</v>
      </c>
      <c r="Q15" s="13">
        <f>SUM(Q16:Q17)</f>
        <v>239741425000</v>
      </c>
      <c r="R15" s="13">
        <f t="shared" si="3"/>
        <v>20414950000</v>
      </c>
      <c r="S15" s="13">
        <f>SUM(S16:S17)</f>
        <v>975260000</v>
      </c>
      <c r="T15" s="13">
        <f>SUM(T16:T17)</f>
        <v>11022277000</v>
      </c>
      <c r="U15" s="13">
        <f>SUM(U16:U17)</f>
        <v>1631543472000</v>
      </c>
      <c r="V15" s="33"/>
      <c r="W15" s="5">
        <f t="shared" si="1"/>
        <v>1619545935000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5489401000</v>
      </c>
      <c r="G16" s="13">
        <v>2703982000</v>
      </c>
      <c r="H16" s="13">
        <v>7415000000</v>
      </c>
      <c r="I16" s="13">
        <v>9620000000</v>
      </c>
      <c r="J16" s="13">
        <v>14100000000</v>
      </c>
      <c r="K16" s="13">
        <v>93155258000</v>
      </c>
      <c r="L16" s="13">
        <v>6971920000</v>
      </c>
      <c r="M16" s="13">
        <v>6800000000</v>
      </c>
      <c r="N16" s="13">
        <v>2572255000</v>
      </c>
      <c r="O16" s="13">
        <v>5459581000</v>
      </c>
      <c r="P16" s="13">
        <v>14038269000</v>
      </c>
      <c r="Q16" s="13">
        <v>10377419000</v>
      </c>
      <c r="R16" s="13">
        <v>12450000000</v>
      </c>
      <c r="S16" s="13">
        <v>862000000</v>
      </c>
      <c r="T16" s="13">
        <v>7189217000</v>
      </c>
      <c r="U16" s="13">
        <f>SUM(F16:T16)</f>
        <v>199204302000</v>
      </c>
      <c r="V16" s="33"/>
      <c r="W16" s="79">
        <f t="shared" si="1"/>
        <v>191153085000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152917000</v>
      </c>
      <c r="G17" s="13">
        <v>93077000</v>
      </c>
      <c r="H17" s="13">
        <v>249799000</v>
      </c>
      <c r="I17" s="13">
        <v>2470361000</v>
      </c>
      <c r="J17" s="13">
        <v>88325774000</v>
      </c>
      <c r="K17" s="13">
        <v>862555425000</v>
      </c>
      <c r="L17" s="13">
        <v>64419511000</v>
      </c>
      <c r="M17" s="13">
        <v>61489999000</v>
      </c>
      <c r="N17" s="13">
        <v>383334000</v>
      </c>
      <c r="O17" s="13">
        <v>106953653000</v>
      </c>
      <c r="P17" s="13">
        <v>3970044000</v>
      </c>
      <c r="Q17" s="13">
        <v>229364006000</v>
      </c>
      <c r="R17" s="13">
        <v>7964950000</v>
      </c>
      <c r="S17" s="13">
        <v>113260000</v>
      </c>
      <c r="T17" s="13">
        <v>3833060000</v>
      </c>
      <c r="U17" s="13">
        <f aca="true" t="shared" si="4" ref="U17:U24">SUM(F17:T17)</f>
        <v>1432339170000</v>
      </c>
      <c r="V17" s="33"/>
      <c r="W17" s="79">
        <f t="shared" si="1"/>
        <v>1428392850000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695705227</v>
      </c>
      <c r="Q18" s="13"/>
      <c r="R18" s="13"/>
      <c r="S18" s="13"/>
      <c r="T18" s="13"/>
      <c r="U18" s="13">
        <f t="shared" si="4"/>
        <v>695705227</v>
      </c>
      <c r="V18" s="33"/>
      <c r="W18" s="79">
        <f t="shared" si="1"/>
        <v>695705227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7911000</v>
      </c>
      <c r="K19" s="13">
        <v>344340000</v>
      </c>
      <c r="L19" s="13"/>
      <c r="M19" s="13"/>
      <c r="N19" s="13"/>
      <c r="O19" s="13"/>
      <c r="P19" s="13">
        <v>9500000</v>
      </c>
      <c r="Q19" s="13"/>
      <c r="R19" s="13">
        <v>12520000</v>
      </c>
      <c r="S19" s="13"/>
      <c r="T19" s="13"/>
      <c r="U19" s="13">
        <f t="shared" si="4"/>
        <v>374271000</v>
      </c>
      <c r="V19" s="33"/>
      <c r="W19" s="5">
        <f t="shared" si="1"/>
        <v>374271000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105969675</v>
      </c>
      <c r="G21" s="13">
        <v>51681021</v>
      </c>
      <c r="H21" s="13">
        <v>134820410</v>
      </c>
      <c r="I21" s="13">
        <v>142719872</v>
      </c>
      <c r="J21" s="13">
        <v>205871520</v>
      </c>
      <c r="K21" s="13">
        <v>4170018107</v>
      </c>
      <c r="L21" s="13">
        <v>396987170</v>
      </c>
      <c r="M21" s="13">
        <v>130841195</v>
      </c>
      <c r="N21" s="13">
        <v>65028969</v>
      </c>
      <c r="O21" s="13">
        <v>98003579</v>
      </c>
      <c r="P21" s="13">
        <v>252844927</v>
      </c>
      <c r="Q21" s="13">
        <v>19251359</v>
      </c>
      <c r="R21" s="13">
        <v>174679662</v>
      </c>
      <c r="S21" s="13">
        <v>58440000</v>
      </c>
      <c r="T21" s="13"/>
      <c r="U21" s="13">
        <f t="shared" si="4"/>
        <v>6007157466</v>
      </c>
      <c r="V21" s="33"/>
      <c r="W21" s="79">
        <f t="shared" si="1"/>
        <v>5948717466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>
        <v>0</v>
      </c>
      <c r="J22" s="13"/>
      <c r="K22" s="13">
        <v>1520000000</v>
      </c>
      <c r="L22" s="13"/>
      <c r="M22" s="13"/>
      <c r="N22" s="13">
        <v>4421950147</v>
      </c>
      <c r="O22" s="13"/>
      <c r="P22" s="13"/>
      <c r="Q22" s="13">
        <v>391828094018</v>
      </c>
      <c r="R22" s="13"/>
      <c r="S22" s="13"/>
      <c r="T22" s="13"/>
      <c r="U22" s="13">
        <f t="shared" si="4"/>
        <v>397770044165</v>
      </c>
      <c r="V22" s="33"/>
      <c r="W22" s="79">
        <f t="shared" si="1"/>
        <v>397770044165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3"/>
      <c r="W24" s="79">
        <f t="shared" si="1"/>
        <v>30008336678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81">
        <f>SUM(F26,F27,F28,F29,F30,F31,F32,F41,F42,F46,F47,F48,F49)</f>
        <v>6024260306</v>
      </c>
      <c r="G25" s="81">
        <f aca="true" t="shared" si="5" ref="G25:T25">SUM(G26,G27,G28,G29,G30,G31,G32,G41,G42,G46,G47,G48,G49)</f>
        <v>2905645382</v>
      </c>
      <c r="H25" s="81">
        <f t="shared" si="5"/>
        <v>7750943267</v>
      </c>
      <c r="I25" s="81">
        <f t="shared" si="5"/>
        <v>17779368293</v>
      </c>
      <c r="J25" s="81">
        <f t="shared" si="5"/>
        <v>140020731941</v>
      </c>
      <c r="K25" s="81">
        <f t="shared" si="5"/>
        <v>989018102853</v>
      </c>
      <c r="L25" s="81">
        <f t="shared" si="5"/>
        <v>74359658536</v>
      </c>
      <c r="M25" s="81">
        <f t="shared" si="5"/>
        <v>68046337846</v>
      </c>
      <c r="N25" s="81">
        <f t="shared" si="5"/>
        <v>4696190565</v>
      </c>
      <c r="O25" s="81">
        <f t="shared" si="5"/>
        <v>140339804551</v>
      </c>
      <c r="P25" s="81">
        <f t="shared" si="5"/>
        <v>19926679333</v>
      </c>
      <c r="Q25" s="81">
        <f t="shared" si="5"/>
        <v>704809640533</v>
      </c>
      <c r="R25" s="81">
        <f t="shared" si="5"/>
        <v>20251817778</v>
      </c>
      <c r="S25" s="55">
        <f t="shared" si="5"/>
        <v>1778565000</v>
      </c>
      <c r="T25" s="55">
        <f t="shared" si="5"/>
        <v>11725043000</v>
      </c>
      <c r="U25" s="55">
        <f>SUM(U26,U27,U28,U29,U30,U31,U32,U41,U42,U46,U47,U48,U49)</f>
        <v>2209432789184</v>
      </c>
      <c r="V25" s="57"/>
      <c r="W25" s="80">
        <f>SUM(W26,W27,W28,W29,W30,W31,W32,W41,W42,W46,W47,W48,W49)</f>
        <v>2195929181184</v>
      </c>
      <c r="X25" s="57"/>
      <c r="Y25" s="57">
        <f>+U25-T25-S25</f>
        <v>2195929181184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5336518900</v>
      </c>
      <c r="G26" s="13">
        <v>2566137139</v>
      </c>
      <c r="H26" s="13">
        <v>7036658317</v>
      </c>
      <c r="I26" s="13">
        <v>9636895002</v>
      </c>
      <c r="J26" s="13">
        <v>14238305822</v>
      </c>
      <c r="K26" s="13">
        <v>94859573313</v>
      </c>
      <c r="L26" s="13">
        <v>6949072461</v>
      </c>
      <c r="M26" s="13">
        <v>5215856943</v>
      </c>
      <c r="N26" s="13">
        <v>4044468947</v>
      </c>
      <c r="O26" s="13">
        <v>4716508560</v>
      </c>
      <c r="P26" s="13">
        <v>14483150561</v>
      </c>
      <c r="Q26" s="13">
        <v>10645788007</v>
      </c>
      <c r="R26" s="13">
        <v>12847784159</v>
      </c>
      <c r="S26" s="13">
        <v>1462465000</v>
      </c>
      <c r="T26" s="13">
        <v>6952338000</v>
      </c>
      <c r="U26" s="13">
        <f aca="true" t="shared" si="6" ref="U26:U31">SUM(F26:T26)</f>
        <v>200991521131</v>
      </c>
      <c r="V26" s="33"/>
      <c r="W26" s="79">
        <f t="shared" si="1"/>
        <v>192576718131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213480341</v>
      </c>
      <c r="G27" s="13">
        <v>122888655</v>
      </c>
      <c r="H27" s="13">
        <v>300019990</v>
      </c>
      <c r="I27" s="13">
        <v>452485833</v>
      </c>
      <c r="J27" s="13">
        <v>891603008</v>
      </c>
      <c r="K27" s="13">
        <v>5852858515</v>
      </c>
      <c r="L27" s="13">
        <v>458117073</v>
      </c>
      <c r="M27" s="13">
        <v>266863903</v>
      </c>
      <c r="N27" s="13">
        <v>164651788</v>
      </c>
      <c r="O27" s="13">
        <v>566617007</v>
      </c>
      <c r="P27" s="13">
        <v>3309820962</v>
      </c>
      <c r="Q27" s="13">
        <v>786890803</v>
      </c>
      <c r="R27" s="13">
        <v>1045884815</v>
      </c>
      <c r="S27" s="13">
        <v>136734000</v>
      </c>
      <c r="T27" s="13">
        <v>2720791000</v>
      </c>
      <c r="U27" s="13">
        <f t="shared" si="6"/>
        <v>17289707693</v>
      </c>
      <c r="V27" s="33"/>
      <c r="W27" s="79">
        <f t="shared" si="1"/>
        <v>14432182693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2950601544</v>
      </c>
      <c r="L28" s="13">
        <v>119629375</v>
      </c>
      <c r="M28" s="13">
        <v>66572796</v>
      </c>
      <c r="N28" s="13">
        <v>172462203</v>
      </c>
      <c r="O28" s="13"/>
      <c r="P28" s="13">
        <v>442302290</v>
      </c>
      <c r="Q28" s="13">
        <v>27138859</v>
      </c>
      <c r="R28" s="13">
        <v>304019842</v>
      </c>
      <c r="S28" s="13">
        <v>61722000</v>
      </c>
      <c r="T28" s="13"/>
      <c r="U28" s="13">
        <f t="shared" si="6"/>
        <v>5071596080</v>
      </c>
      <c r="V28" s="33"/>
      <c r="W28" s="79">
        <f t="shared" si="1"/>
        <v>5009874080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78964922</v>
      </c>
      <c r="G29" s="13"/>
      <c r="H29" s="13"/>
      <c r="I29" s="13"/>
      <c r="J29" s="13"/>
      <c r="K29" s="13">
        <v>891661204</v>
      </c>
      <c r="L29" s="13"/>
      <c r="M29" s="13"/>
      <c r="N29" s="13"/>
      <c r="O29" s="13"/>
      <c r="P29" s="13"/>
      <c r="Q29" s="13">
        <v>533162185</v>
      </c>
      <c r="R29" s="13">
        <v>138465000</v>
      </c>
      <c r="S29" s="13"/>
      <c r="T29" s="13"/>
      <c r="U29" s="13">
        <f t="shared" si="6"/>
        <v>1642253311</v>
      </c>
      <c r="V29" s="33"/>
      <c r="W29" s="79">
        <f t="shared" si="1"/>
        <v>1642253311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918000</v>
      </c>
      <c r="T30" s="13">
        <v>922959000</v>
      </c>
      <c r="U30" s="13">
        <f t="shared" si="6"/>
        <v>923877000</v>
      </c>
      <c r="V30" s="33"/>
      <c r="W30" s="5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93229554</v>
      </c>
      <c r="J31" s="13">
        <v>1287071107</v>
      </c>
      <c r="K31" s="13">
        <v>123249999</v>
      </c>
      <c r="L31" s="13"/>
      <c r="M31" s="13"/>
      <c r="N31" s="13"/>
      <c r="O31" s="13"/>
      <c r="P31" s="13"/>
      <c r="Q31" s="13">
        <v>3804732125</v>
      </c>
      <c r="R31" s="13"/>
      <c r="S31" s="13"/>
      <c r="T31" s="13"/>
      <c r="U31" s="13">
        <f t="shared" si="6"/>
        <v>5308282785</v>
      </c>
      <c r="V31" s="33"/>
      <c r="W31" s="79">
        <f t="shared" si="1"/>
        <v>5308282785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L32">SUM(F33:F40)</f>
        <v>32183987</v>
      </c>
      <c r="G32" s="13">
        <f t="shared" si="7"/>
        <v>13167611</v>
      </c>
      <c r="H32" s="13">
        <f t="shared" si="7"/>
        <v>137069813</v>
      </c>
      <c r="I32" s="13">
        <f t="shared" si="7"/>
        <v>38498861</v>
      </c>
      <c r="J32" s="13">
        <f t="shared" si="7"/>
        <v>117359590</v>
      </c>
      <c r="K32" s="13">
        <f t="shared" si="7"/>
        <v>3094653697</v>
      </c>
      <c r="L32" s="13">
        <f t="shared" si="7"/>
        <v>458919997</v>
      </c>
      <c r="M32" s="13">
        <f aca="true" t="shared" si="8" ref="M32:R32">SUM(M33:M40)</f>
        <v>59580979</v>
      </c>
      <c r="N32" s="13">
        <f t="shared" si="8"/>
        <v>13050462</v>
      </c>
      <c r="O32" s="13">
        <f t="shared" si="8"/>
        <v>155638011</v>
      </c>
      <c r="P32" s="13">
        <f t="shared" si="8"/>
        <v>454123986</v>
      </c>
      <c r="Q32" s="13">
        <f t="shared" si="8"/>
        <v>19243192</v>
      </c>
      <c r="R32" s="13">
        <f t="shared" si="8"/>
        <v>175088803</v>
      </c>
      <c r="S32" s="13">
        <f>SUM(S33:S39)</f>
        <v>71499000</v>
      </c>
      <c r="T32" s="13">
        <f>SUM(T33:T39)</f>
        <v>76862000</v>
      </c>
      <c r="U32" s="13">
        <f>SUM(U33:U40)</f>
        <v>4916939989</v>
      </c>
      <c r="V32" s="7"/>
      <c r="W32" s="5">
        <f t="shared" si="1"/>
        <v>4768578989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/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9" ref="U33:U41">SUM(F33:T33)</f>
        <v>1521771</v>
      </c>
      <c r="V33" s="33"/>
      <c r="W33" s="5">
        <f t="shared" si="1"/>
        <v>1521771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72000003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9"/>
        <v>72000003</v>
      </c>
      <c r="V34" s="33"/>
      <c r="W34" s="5">
        <f t="shared" si="1"/>
        <v>72000003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36556800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9"/>
        <v>494631232</v>
      </c>
      <c r="V35" s="33"/>
      <c r="W35" s="79">
        <f t="shared" si="1"/>
        <v>494631232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15976981</v>
      </c>
      <c r="L36" s="13"/>
      <c r="M36" s="13"/>
      <c r="N36" s="13"/>
      <c r="O36" s="13">
        <v>26199218</v>
      </c>
      <c r="P36" s="13"/>
      <c r="Q36" s="13"/>
      <c r="R36" s="13"/>
      <c r="S36" s="13">
        <v>2087000</v>
      </c>
      <c r="T36" s="13"/>
      <c r="U36" s="13">
        <f t="shared" si="9"/>
        <v>44263199</v>
      </c>
      <c r="V36" s="33"/>
      <c r="W36" s="79">
        <f t="shared" si="1"/>
        <v>42176199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/>
      <c r="H37" s="13">
        <v>3543426</v>
      </c>
      <c r="I37" s="13"/>
      <c r="J37" s="13"/>
      <c r="K37" s="13">
        <v>2720544530</v>
      </c>
      <c r="L37" s="13"/>
      <c r="M37" s="13">
        <v>44440222</v>
      </c>
      <c r="N37" s="13">
        <v>0</v>
      </c>
      <c r="O37" s="13"/>
      <c r="P37" s="13">
        <v>76451627</v>
      </c>
      <c r="Q37" s="13"/>
      <c r="R37" s="13"/>
      <c r="S37" s="13">
        <v>50925000</v>
      </c>
      <c r="T37" s="13"/>
      <c r="U37" s="13">
        <f t="shared" si="9"/>
        <v>2895904805</v>
      </c>
      <c r="V37" s="33"/>
      <c r="W37" s="79">
        <f t="shared" si="1"/>
        <v>2844979805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3906280</v>
      </c>
      <c r="G38" s="13">
        <v>13124612</v>
      </c>
      <c r="H38" s="13">
        <v>51912977</v>
      </c>
      <c r="I38" s="13">
        <v>38498861</v>
      </c>
      <c r="J38" s="13">
        <v>37933043</v>
      </c>
      <c r="K38" s="13">
        <v>85254172</v>
      </c>
      <c r="L38" s="13">
        <v>14064955</v>
      </c>
      <c r="M38" s="13">
        <v>15140757</v>
      </c>
      <c r="N38" s="13">
        <v>2587316</v>
      </c>
      <c r="O38" s="13">
        <v>44003127</v>
      </c>
      <c r="P38" s="13">
        <v>16990385</v>
      </c>
      <c r="Q38" s="13">
        <v>10851725</v>
      </c>
      <c r="R38" s="13">
        <v>26872749</v>
      </c>
      <c r="S38" s="13">
        <v>12420000</v>
      </c>
      <c r="T38" s="13">
        <v>54333000</v>
      </c>
      <c r="U38" s="13">
        <f t="shared" si="9"/>
        <v>427893959</v>
      </c>
      <c r="V38" s="33"/>
      <c r="W38" s="79">
        <f t="shared" si="1"/>
        <v>361140959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28277707</v>
      </c>
      <c r="G39" s="13">
        <v>42999</v>
      </c>
      <c r="H39" s="13">
        <v>81613410</v>
      </c>
      <c r="I39" s="13">
        <v>0</v>
      </c>
      <c r="J39" s="13">
        <v>79426547</v>
      </c>
      <c r="K39" s="13">
        <v>162799440</v>
      </c>
      <c r="L39" s="13">
        <v>5216610</v>
      </c>
      <c r="M39" s="13">
        <v>0</v>
      </c>
      <c r="N39" s="13">
        <v>10463146</v>
      </c>
      <c r="O39" s="13">
        <v>85435666</v>
      </c>
      <c r="P39" s="13">
        <v>342245974</v>
      </c>
      <c r="Q39" s="13">
        <v>8391467</v>
      </c>
      <c r="R39" s="13">
        <v>148216054</v>
      </c>
      <c r="S39" s="13">
        <v>6067000</v>
      </c>
      <c r="T39" s="13">
        <v>22529000</v>
      </c>
      <c r="U39" s="13">
        <f t="shared" si="9"/>
        <v>980725020</v>
      </c>
      <c r="V39" s="33"/>
      <c r="W39" s="79">
        <f t="shared" si="1"/>
        <v>952129020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9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9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0</v>
      </c>
      <c r="G42" s="15">
        <f aca="true" t="shared" si="10" ref="G42:U42">SUM(G43:G45)</f>
        <v>0</v>
      </c>
      <c r="H42" s="15">
        <f t="shared" si="10"/>
        <v>0</v>
      </c>
      <c r="I42" s="15">
        <f t="shared" si="10"/>
        <v>5590277611</v>
      </c>
      <c r="J42" s="15">
        <f t="shared" si="10"/>
        <v>101123469718</v>
      </c>
      <c r="K42" s="15">
        <f t="shared" si="10"/>
        <v>802149785589</v>
      </c>
      <c r="L42" s="15">
        <f t="shared" si="10"/>
        <v>60943512000</v>
      </c>
      <c r="M42" s="15">
        <f t="shared" si="10"/>
        <v>51847217600</v>
      </c>
      <c r="N42" s="15">
        <f t="shared" si="10"/>
        <v>196985915</v>
      </c>
      <c r="O42" s="15">
        <f t="shared" si="10"/>
        <v>114625931934</v>
      </c>
      <c r="P42" s="15">
        <f t="shared" si="10"/>
        <v>0</v>
      </c>
      <c r="Q42" s="15">
        <f>SUM(Q43:Q45)</f>
        <v>325969802164</v>
      </c>
      <c r="R42" s="15">
        <f t="shared" si="10"/>
        <v>3802806852</v>
      </c>
      <c r="S42" s="15">
        <f t="shared" si="10"/>
        <v>0</v>
      </c>
      <c r="T42" s="15">
        <f t="shared" si="10"/>
        <v>0</v>
      </c>
      <c r="U42" s="60">
        <f t="shared" si="10"/>
        <v>1466249789383</v>
      </c>
      <c r="V42" s="2"/>
      <c r="W42" s="5">
        <f t="shared" si="1"/>
        <v>1466249789383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0</v>
      </c>
      <c r="G43" s="13"/>
      <c r="H43" s="13"/>
      <c r="I43" s="13">
        <v>533233355</v>
      </c>
      <c r="J43" s="13">
        <v>322339982</v>
      </c>
      <c r="K43" s="13">
        <v>1751631647</v>
      </c>
      <c r="L43" s="13">
        <v>155459287</v>
      </c>
      <c r="M43" s="13">
        <v>1142268508</v>
      </c>
      <c r="N43" s="13">
        <v>196985915</v>
      </c>
      <c r="O43" s="13"/>
      <c r="P43" s="13"/>
      <c r="Q43" s="13"/>
      <c r="R43" s="13">
        <v>919449652</v>
      </c>
      <c r="S43" s="13"/>
      <c r="T43" s="13"/>
      <c r="U43" s="13">
        <f aca="true" t="shared" si="11" ref="U43:U49">SUM(F43:T43)</f>
        <v>5021368346</v>
      </c>
      <c r="V43" s="33"/>
      <c r="W43" s="79">
        <f t="shared" si="1"/>
        <v>5021368346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5057044256</v>
      </c>
      <c r="J44" s="13">
        <v>100801129736</v>
      </c>
      <c r="K44" s="13">
        <v>800398153942</v>
      </c>
      <c r="L44" s="13">
        <v>60788052713</v>
      </c>
      <c r="M44" s="13">
        <v>50704949092</v>
      </c>
      <c r="N44" s="13"/>
      <c r="O44" s="13">
        <v>114625931934</v>
      </c>
      <c r="P44" s="13"/>
      <c r="Q44" s="13">
        <v>325969802164</v>
      </c>
      <c r="R44" s="13">
        <v>2883357200</v>
      </c>
      <c r="S44" s="13"/>
      <c r="T44" s="13"/>
      <c r="U44" s="13">
        <f t="shared" si="11"/>
        <v>1461228421037</v>
      </c>
      <c r="V44" s="33"/>
      <c r="W44" s="79">
        <f t="shared" si="1"/>
        <v>1461228421037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1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0</v>
      </c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1"/>
        <v>0</v>
      </c>
      <c r="V46" s="33"/>
      <c r="W46" s="5">
        <f t="shared" si="1"/>
        <v>0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339431678542</v>
      </c>
      <c r="R47" s="13"/>
      <c r="S47" s="13"/>
      <c r="T47" s="13"/>
      <c r="U47" s="13">
        <f>SUM(F47:T47)</f>
        <v>339431678542</v>
      </c>
      <c r="V47" s="33"/>
      <c r="W47" s="79">
        <f t="shared" si="1"/>
        <v>339431678542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1237281534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1"/>
        <v>167607143270</v>
      </c>
      <c r="V48" s="33"/>
      <c r="W48" s="79">
        <f t="shared" si="1"/>
        <v>166509823270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1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181020000</v>
      </c>
      <c r="T51" s="11">
        <f>+T9-T25</f>
        <v>-529759000</v>
      </c>
      <c r="U51" s="4">
        <f>+U9-U25</f>
        <v>-39206840614</v>
      </c>
      <c r="V51" s="4">
        <f>+V9-V25</f>
        <v>0</v>
      </c>
      <c r="W51" s="4">
        <f>+W9-W25</f>
        <v>-38858101614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Tomás Murillo Hidalgo</cp:lastModifiedBy>
  <cp:lastPrinted>2021-12-13T14:45:28Z</cp:lastPrinted>
  <dcterms:created xsi:type="dcterms:W3CDTF">1998-06-30T14:14:38Z</dcterms:created>
  <dcterms:modified xsi:type="dcterms:W3CDTF">2023-05-25T01:57:26Z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Dirección de Planeamiento</vt:lpwstr>
  </property>
  <property fmtid="{D5CDD505-2E9C-101B-9397-08002B2CF9AE}" pid="3" name="orden">
    <vt:lpwstr>181.000000000000</vt:lpwstr>
  </property>
  <property fmtid="{D5CDD505-2E9C-101B-9397-08002B2CF9AE}" pid="4" name="Historico">
    <vt:lpwstr>No</vt:lpwstr>
  </property>
  <property fmtid="{D5CDD505-2E9C-101B-9397-08002B2CF9AE}" pid="5" name="Descripción">
    <vt:lpwstr/>
  </property>
  <property fmtid="{D5CDD505-2E9C-101B-9397-08002B2CF9AE}" pid="6" name="url_documento">
    <vt:lpwstr>/InformaciondePresupuestoMOP/balancefinancieromop/Documents/2021/Balance_Noviembre_2021_regular.xls</vt:lpwstr>
  </property>
  <property fmtid="{D5CDD505-2E9C-101B-9397-08002B2CF9AE}" pid="7" name="Titulo del Balance">
    <vt:lpwstr/>
  </property>
  <property fmtid="{D5CDD505-2E9C-101B-9397-08002B2CF9AE}" pid="8" name="Año">
    <vt:lpwstr>2021</vt:lpwstr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