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42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<sst xmlns="http://schemas.openxmlformats.org/spreadsheetml/2006/main" count="257" uniqueCount="121">
  <si>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</si>
  <si>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</si>
  <si>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</si>
  <si>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</si>
  <si>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</si>
  <si>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</si>
  <si>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</si>
  <si>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</si>
  <si>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</si>
  <si>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</si>
  <si>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</si>
  <si>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</si>
  <si>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</si>
  <si>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</si>
  <si>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</si>
  <si>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</si>
  <si>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</si>
  <si>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</si>
  <si>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</si>
  <si>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</si>
  <si>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</si>
  <si>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</si>
  <si>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</si>
  <si>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</si>
  <si>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</si>
  <si>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</si>
  <si>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</si>
  <si>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</si>
  <si>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</si>
  <si>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</si>
  <si>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</si>
  <si>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</si>
  <si>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</si>
  <si>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</si>
  <si>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</si>
  <si>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</si>
  <si>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</si>
  <si>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</si>
  <si>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</si>
  <si>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</si>
  <si>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</si>
  <si>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</si>
  <si>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</si>
  <si>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</si>
  <si>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</si>
  <si>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</si>
  <si>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</si>
  <si>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</si>
  <si>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</si>
  <si>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</si>
  <si>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</si>
  <si>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</si>
  <si>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</si>
  <si>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</si>
  <si>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</si>
  <si>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</si>
  <si>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</si>
  <si>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</si>
  <si>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</si>
  <si>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</si>
  <si>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</si>
  <si>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</si>
  <si>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</si>
  <si>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</si>
  <si>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</si>
  <si>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</si>
  <si>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</si>
  <si>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</si>
  <si>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</si>
  <si>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</si>
  <si>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</si>
  <si>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</si>
  <si>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</si>
  <si>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</si>
  <si>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</si>
  <si>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</si>
  <si>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</si>
  <si>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</si>
  <si>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</si>
  <si>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</si>
  <si>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</si>
  <si>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</si>
  <si>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</si>
  <si>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</si>
  <si>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</si>
  <si>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</si>
  <si>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</si>
  <si>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</si>
  <si>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</si>
  <si>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</si>
  <si>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</si>
  <si>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</si>
  <si>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</si>
  <si>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</si>
  <si>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</si>
  <si>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</si>
  <si>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</si>
  <si>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</si>
  <si>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</si>
  <si>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</si>
  <si>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</si>
  <si>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</si>
  <si>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</si>
  <si>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</si>
  <si>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</si>
  <si>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</si>
  <si>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</si>
  <si>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</si>
  <si>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</si>
  <si>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</si>
  <si>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</si>
  <si>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</si>
  <si>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</si>
  <si>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</si>
  <si>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</si>
  <si>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</si>
  <si>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</si>
  <si>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</si>
  <si>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VIGENTE MOP 2021 AL MES DE DICIEMBRE (FONDOS FET)</t>
  </si>
  <si>
    <t>PRESUPUESTO EJECUTADO MOP 2021 AL MES DE DICIEMBRE (FONDOS FET)</t>
  </si>
  <si>
    <t>PRESUPUESTO EJECUTADO MOP 2021 AL MES DE DICIEMBRE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</si>
</sst>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3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4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4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70" zoomScaleNormal="70" zoomScalePageLayoutView="0" workbookViewId="0" topLeftCell="A1">
      <pane xSplit="5" ySplit="9" topLeftCell="H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2.50390625" style="15" customWidth="1"/>
    <col min="6" max="6" width="13.50390625" style="15" customWidth="1"/>
    <col min="7" max="7" width="14.25390625" style="15" bestFit="1" customWidth="1"/>
    <col min="8" max="8" width="13.25390625" style="15" customWidth="1"/>
    <col min="9" max="9" width="14.5039062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39062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57" t="s">
        <v>118</v>
      </c>
      <c r="L2" s="57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34"/>
      <c r="L3" s="34" t="s">
        <v>104</v>
      </c>
      <c r="M3" s="3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pans="2:18" s="15" customFormat="1" ht="18" customHeight="1">
      <c r="B6" s="27"/>
      <c r="F6" s="54">
        <f>+F9-F13</f>
        <v>0</v>
      </c>
      <c r="G6" s="54">
        <f aca="true" t="shared" si="0" ref="G6:R6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>+SUM(F11:F12)</f>
        <v>22461</v>
      </c>
      <c r="G9" s="46">
        <f aca="true" t="shared" si="1" ref="G9:T9">+SUM(G11:G12)</f>
        <v>141209</v>
      </c>
      <c r="H9" s="46">
        <f t="shared" si="1"/>
        <v>144581</v>
      </c>
      <c r="I9" s="46">
        <f t="shared" si="1"/>
        <v>2098236</v>
      </c>
      <c r="J9" s="46">
        <f t="shared" si="1"/>
        <v>93127923</v>
      </c>
      <c r="K9" s="46">
        <f t="shared" si="1"/>
        <v>351880553</v>
      </c>
      <c r="L9" s="46">
        <f t="shared" si="1"/>
        <v>10302318</v>
      </c>
      <c r="M9" s="46">
        <f t="shared" si="1"/>
        <v>50068480</v>
      </c>
      <c r="N9" s="46">
        <f t="shared" si="1"/>
        <v>91033</v>
      </c>
      <c r="O9" s="46">
        <f t="shared" si="1"/>
        <v>61526700</v>
      </c>
      <c r="P9" s="46">
        <f t="shared" si="1"/>
        <v>849642</v>
      </c>
      <c r="Q9" s="46">
        <f t="shared" si="1"/>
        <v>92792</v>
      </c>
      <c r="R9" s="46">
        <f t="shared" si="1"/>
        <v>9092820</v>
      </c>
      <c r="S9" s="46">
        <f t="shared" si="1"/>
        <v>0</v>
      </c>
      <c r="T9" s="46">
        <f t="shared" si="1"/>
        <v>0</v>
      </c>
      <c r="U9" s="46">
        <f>SUM(U11,U12)</f>
        <v>579438748</v>
      </c>
      <c r="V9" s="58"/>
      <c r="W9" s="59" t="e">
        <f>SUM(#REF!,#REF!,#REF!,#REF!,#REF!,#REF!,#REF!,W10,W11,W12,#REF!)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73</v>
      </c>
      <c r="D11" s="23" t="s">
        <v>51</v>
      </c>
      <c r="F11" s="11">
        <v>22461</v>
      </c>
      <c r="G11" s="11">
        <v>141209</v>
      </c>
      <c r="H11" s="11">
        <v>144581</v>
      </c>
      <c r="I11" s="11">
        <v>2098236</v>
      </c>
      <c r="J11" s="11">
        <v>93127923</v>
      </c>
      <c r="K11" s="11">
        <v>351880553</v>
      </c>
      <c r="L11" s="11">
        <v>10302318</v>
      </c>
      <c r="M11" s="11">
        <v>50068480</v>
      </c>
      <c r="N11" s="11">
        <v>91033</v>
      </c>
      <c r="O11" s="11">
        <v>61526700</v>
      </c>
      <c r="P11" s="11">
        <v>849642</v>
      </c>
      <c r="Q11" s="11">
        <v>92792</v>
      </c>
      <c r="R11" s="11">
        <v>9092820</v>
      </c>
      <c r="S11" s="11"/>
      <c r="T11" s="11"/>
      <c r="U11" s="11">
        <f>SUM(F11:T11)</f>
        <v>579438748</v>
      </c>
      <c r="V11" s="25"/>
      <c r="W11" s="5">
        <f t="shared" si="2"/>
        <v>579438748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>SUM(F12:T12)</f>
        <v>0</v>
      </c>
      <c r="V12" s="25"/>
      <c r="W12" s="5">
        <f t="shared" si="2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9" customFormat="1" ht="24.75" customHeight="1">
      <c r="A13" s="41"/>
      <c r="B13" s="50"/>
      <c r="C13" s="43"/>
      <c r="D13" s="44" t="s">
        <v>6</v>
      </c>
      <c r="E13" s="45"/>
      <c r="F13" s="46">
        <f aca="true" t="shared" si="3" ref="F13:U13">SUM(F14,F15,F16,F25,F29)</f>
        <v>22461</v>
      </c>
      <c r="G13" s="46">
        <f t="shared" si="3"/>
        <v>141209</v>
      </c>
      <c r="H13" s="46">
        <f t="shared" si="3"/>
        <v>144581</v>
      </c>
      <c r="I13" s="46">
        <f t="shared" si="3"/>
        <v>2098236</v>
      </c>
      <c r="J13" s="46">
        <f t="shared" si="3"/>
        <v>93127923</v>
      </c>
      <c r="K13" s="46">
        <f t="shared" si="3"/>
        <v>351880553</v>
      </c>
      <c r="L13" s="46">
        <f t="shared" si="3"/>
        <v>10302318</v>
      </c>
      <c r="M13" s="46">
        <f t="shared" si="3"/>
        <v>50068480</v>
      </c>
      <c r="N13" s="46">
        <f t="shared" si="3"/>
        <v>91033</v>
      </c>
      <c r="O13" s="46">
        <f t="shared" si="3"/>
        <v>61526700</v>
      </c>
      <c r="P13" s="46">
        <f t="shared" si="3"/>
        <v>849642</v>
      </c>
      <c r="Q13" s="46">
        <f t="shared" si="3"/>
        <v>92792</v>
      </c>
      <c r="R13" s="46">
        <f t="shared" si="3"/>
        <v>9092820</v>
      </c>
      <c r="S13" s="46">
        <f t="shared" si="3"/>
        <v>0</v>
      </c>
      <c r="T13" s="46">
        <f t="shared" si="3"/>
        <v>0</v>
      </c>
      <c r="U13" s="46">
        <f t="shared" si="3"/>
        <v>579438748</v>
      </c>
      <c r="V13" s="48"/>
      <c r="W13" s="47" t="e">
        <f>SUM(W14,W15,#REF!,#REF!,#REF!,#REF!,W16,W25:W25,#REF!,#REF!,#REF!,W29)</f>
        <v>#REF!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7" customFormat="1" ht="22.5" customHeight="1">
      <c r="A14" s="24"/>
      <c r="B14" s="22" t="s">
        <v>7</v>
      </c>
      <c r="D14" s="23" t="s">
        <v>8</v>
      </c>
      <c r="F14" s="11">
        <v>17334</v>
      </c>
      <c r="G14" s="11">
        <v>111140</v>
      </c>
      <c r="H14" s="11">
        <v>109387</v>
      </c>
      <c r="I14" s="11">
        <v>182580</v>
      </c>
      <c r="J14" s="11">
        <v>462270</v>
      </c>
      <c r="K14" s="11">
        <v>3101094</v>
      </c>
      <c r="L14" s="11">
        <v>298997</v>
      </c>
      <c r="M14" s="11">
        <v>402997</v>
      </c>
      <c r="N14" s="11">
        <v>62915</v>
      </c>
      <c r="O14" s="11"/>
      <c r="P14" s="11">
        <v>43742</v>
      </c>
      <c r="Q14" s="11"/>
      <c r="R14" s="11">
        <v>187210</v>
      </c>
      <c r="S14" s="11"/>
      <c r="T14" s="11"/>
      <c r="U14" s="11">
        <f>SUM(F14:T14)</f>
        <v>4979666</v>
      </c>
      <c r="V14" s="25"/>
      <c r="W14" s="5">
        <f t="shared" si="2"/>
        <v>4979666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9</v>
      </c>
      <c r="D15" s="23" t="s">
        <v>10</v>
      </c>
      <c r="F15" s="11">
        <v>3963</v>
      </c>
      <c r="G15" s="11">
        <v>27741</v>
      </c>
      <c r="H15" s="11">
        <v>31705</v>
      </c>
      <c r="I15" s="11"/>
      <c r="J15" s="11">
        <v>108325</v>
      </c>
      <c r="K15" s="11">
        <v>599583</v>
      </c>
      <c r="L15" s="11">
        <v>33126</v>
      </c>
      <c r="M15" s="11">
        <v>52842.00000000001</v>
      </c>
      <c r="N15" s="11">
        <v>21137</v>
      </c>
      <c r="O15" s="11"/>
      <c r="P15" s="11">
        <v>10568</v>
      </c>
      <c r="Q15" s="11"/>
      <c r="R15" s="11">
        <v>26421</v>
      </c>
      <c r="S15" s="11"/>
      <c r="T15" s="11"/>
      <c r="U15" s="11">
        <f>SUM(F15:T15)</f>
        <v>915411</v>
      </c>
      <c r="V15" s="25"/>
      <c r="W15" s="5">
        <f t="shared" si="2"/>
        <v>915411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22" t="s">
        <v>76</v>
      </c>
      <c r="C16" s="17"/>
      <c r="D16" s="28" t="s">
        <v>68</v>
      </c>
      <c r="E16" s="17"/>
      <c r="F16" s="11">
        <f aca="true" t="shared" si="4" ref="F16:R16">SUM(F17:F23)</f>
        <v>1164</v>
      </c>
      <c r="G16" s="11">
        <f t="shared" si="4"/>
        <v>2328</v>
      </c>
      <c r="H16" s="11">
        <f t="shared" si="4"/>
        <v>3489</v>
      </c>
      <c r="I16" s="11">
        <f t="shared" si="4"/>
        <v>17920</v>
      </c>
      <c r="J16" s="11">
        <f t="shared" si="4"/>
        <v>1050426</v>
      </c>
      <c r="K16" s="11">
        <f t="shared" si="4"/>
        <v>9008131</v>
      </c>
      <c r="L16" s="11">
        <f t="shared" si="4"/>
        <v>18618</v>
      </c>
      <c r="M16" s="11">
        <f>SUM(M17:M24)</f>
        <v>18618</v>
      </c>
      <c r="N16" s="11">
        <f t="shared" si="4"/>
        <v>6981</v>
      </c>
      <c r="O16" s="11">
        <f>SUM(O17:O23)</f>
        <v>0</v>
      </c>
      <c r="P16" s="11">
        <f t="shared" si="4"/>
        <v>795332</v>
      </c>
      <c r="Q16" s="11">
        <f>SUM(Q17:Q23)</f>
        <v>0</v>
      </c>
      <c r="R16" s="11">
        <f t="shared" si="4"/>
        <v>182472</v>
      </c>
      <c r="S16" s="11">
        <f>SUM(S17:S23)</f>
        <v>0</v>
      </c>
      <c r="T16" s="11">
        <f>SUM(T17:T23)</f>
        <v>0</v>
      </c>
      <c r="U16" s="11">
        <f>SUM(U17:U24)</f>
        <v>11105479</v>
      </c>
      <c r="V16" s="6"/>
      <c r="W16" s="5">
        <f t="shared" si="2"/>
        <v>11105479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aca="true" t="shared" si="5" ref="U17:U24">SUM(F17:T17)</f>
        <v>0</v>
      </c>
      <c r="V17" s="25"/>
      <c r="W17" s="5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5"/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31</v>
      </c>
      <c r="D19" s="23" t="s">
        <v>33</v>
      </c>
      <c r="F19" s="11"/>
      <c r="G19" s="11"/>
      <c r="H19" s="11"/>
      <c r="I19" s="11"/>
      <c r="J19" s="11"/>
      <c r="K19" s="11">
        <v>977605</v>
      </c>
      <c r="L19" s="11"/>
      <c r="M19" s="11"/>
      <c r="N19" s="11"/>
      <c r="O19" s="11"/>
      <c r="P19" s="11"/>
      <c r="Q19" s="11"/>
      <c r="R19" s="11">
        <v>113500</v>
      </c>
      <c r="S19" s="11"/>
      <c r="T19" s="11"/>
      <c r="U19" s="11">
        <f t="shared" si="5"/>
        <v>1091105</v>
      </c>
      <c r="V19" s="25"/>
      <c r="W19" s="5">
        <f t="shared" si="2"/>
        <v>1091105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32</v>
      </c>
      <c r="D20" s="23" t="s">
        <v>34</v>
      </c>
      <c r="F20" s="11">
        <v>448</v>
      </c>
      <c r="G20" s="11">
        <v>896</v>
      </c>
      <c r="H20" s="11">
        <v>2332</v>
      </c>
      <c r="I20" s="11"/>
      <c r="J20" s="11">
        <v>10748</v>
      </c>
      <c r="K20" s="11">
        <v>50160</v>
      </c>
      <c r="L20" s="11">
        <v>7166</v>
      </c>
      <c r="M20" s="11">
        <v>7166</v>
      </c>
      <c r="N20" s="11">
        <v>2686</v>
      </c>
      <c r="O20" s="11"/>
      <c r="P20" s="11">
        <v>1344</v>
      </c>
      <c r="Q20" s="11"/>
      <c r="R20" s="11">
        <v>4030</v>
      </c>
      <c r="S20" s="11"/>
      <c r="T20" s="11"/>
      <c r="U20" s="11">
        <f t="shared" si="5"/>
        <v>86976</v>
      </c>
      <c r="V20" s="25"/>
      <c r="W20" s="5">
        <f t="shared" si="2"/>
        <v>86976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37</v>
      </c>
      <c r="D21" s="23" t="s">
        <v>47</v>
      </c>
      <c r="F21" s="11"/>
      <c r="G21" s="11"/>
      <c r="H21" s="11"/>
      <c r="I21" s="11"/>
      <c r="J21" s="11">
        <v>1022500</v>
      </c>
      <c r="K21" s="11">
        <f>10390+7724915+39497</f>
        <v>7774802</v>
      </c>
      <c r="L21" s="11"/>
      <c r="M21" s="11"/>
      <c r="N21" s="11"/>
      <c r="O21" s="11"/>
      <c r="P21" s="11"/>
      <c r="Q21" s="11"/>
      <c r="R21" s="11">
        <v>55500</v>
      </c>
      <c r="S21" s="11"/>
      <c r="T21" s="11"/>
      <c r="U21" s="11">
        <f t="shared" si="5"/>
        <v>8852802</v>
      </c>
      <c r="V21" s="25"/>
      <c r="W21" s="5">
        <f t="shared" si="2"/>
        <v>8852802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21</v>
      </c>
      <c r="D22" s="23" t="s">
        <v>36</v>
      </c>
      <c r="F22" s="11">
        <v>716</v>
      </c>
      <c r="G22" s="11">
        <v>1432</v>
      </c>
      <c r="H22" s="11">
        <v>1157</v>
      </c>
      <c r="I22" s="11">
        <v>6960</v>
      </c>
      <c r="J22" s="11">
        <v>17178</v>
      </c>
      <c r="K22" s="11">
        <v>205564</v>
      </c>
      <c r="L22" s="11">
        <v>11452</v>
      </c>
      <c r="M22" s="11">
        <v>11452</v>
      </c>
      <c r="N22" s="11">
        <v>4295</v>
      </c>
      <c r="O22" s="11"/>
      <c r="P22" s="11">
        <v>793988</v>
      </c>
      <c r="Q22" s="11"/>
      <c r="R22" s="11">
        <v>9442</v>
      </c>
      <c r="S22" s="11"/>
      <c r="T22" s="11"/>
      <c r="U22" s="11">
        <f t="shared" si="5"/>
        <v>1063636</v>
      </c>
      <c r="V22" s="25"/>
      <c r="W22" s="5">
        <f t="shared" si="2"/>
        <v>1063636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23</v>
      </c>
      <c r="D23" s="23" t="s">
        <v>35</v>
      </c>
      <c r="F23" s="11"/>
      <c r="G23" s="11"/>
      <c r="H23" s="11"/>
      <c r="I23" s="11">
        <v>10960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10960</v>
      </c>
      <c r="V23" s="25"/>
      <c r="W23" s="5">
        <f t="shared" si="2"/>
        <v>10960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5"/>
        <v>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29" t="s">
        <v>77</v>
      </c>
      <c r="C25" s="30"/>
      <c r="D25" s="31" t="s">
        <v>15</v>
      </c>
      <c r="E25" s="17"/>
      <c r="F25" s="13">
        <f aca="true" t="shared" si="6" ref="F25:P25">SUM(F26,F27,F28)</f>
        <v>0</v>
      </c>
      <c r="G25" s="13">
        <f t="shared" si="6"/>
        <v>0</v>
      </c>
      <c r="H25" s="13">
        <f t="shared" si="6"/>
        <v>0</v>
      </c>
      <c r="I25" s="13">
        <f t="shared" si="6"/>
        <v>1897736</v>
      </c>
      <c r="J25" s="13">
        <f t="shared" si="6"/>
        <v>91506902</v>
      </c>
      <c r="K25" s="13">
        <f t="shared" si="6"/>
        <v>339171745</v>
      </c>
      <c r="L25" s="13">
        <f t="shared" si="6"/>
        <v>9951577</v>
      </c>
      <c r="M25" s="13">
        <f t="shared" si="6"/>
        <v>49594023</v>
      </c>
      <c r="N25" s="13">
        <f t="shared" si="6"/>
        <v>0</v>
      </c>
      <c r="O25" s="13">
        <f t="shared" si="6"/>
        <v>61526700</v>
      </c>
      <c r="P25" s="13">
        <f t="shared" si="6"/>
        <v>0</v>
      </c>
      <c r="Q25" s="13">
        <f>SUM(Q26,Q27,Q28)</f>
        <v>92792</v>
      </c>
      <c r="R25" s="13">
        <f>SUM(R26,R27,R28)</f>
        <v>8696717</v>
      </c>
      <c r="S25" s="13">
        <f>SUM(S26,S27,S28)</f>
        <v>0</v>
      </c>
      <c r="T25" s="13">
        <f>SUM(T26,T27,T28)</f>
        <v>0</v>
      </c>
      <c r="U25" s="53">
        <f>SUM(U26,U27,U28)</f>
        <v>562438192</v>
      </c>
      <c r="V25" s="2"/>
      <c r="W25" s="5">
        <f t="shared" si="2"/>
        <v>562438192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133196</v>
      </c>
      <c r="K26" s="11">
        <v>195</v>
      </c>
      <c r="L26" s="11"/>
      <c r="M26" s="11">
        <v>925468</v>
      </c>
      <c r="N26" s="11"/>
      <c r="O26" s="11"/>
      <c r="P26" s="11"/>
      <c r="Q26" s="11"/>
      <c r="R26" s="11">
        <v>4020651</v>
      </c>
      <c r="S26" s="11"/>
      <c r="T26" s="11"/>
      <c r="U26" s="11">
        <f>SUM(F26:T26)</f>
        <v>5079510</v>
      </c>
      <c r="V26" s="25"/>
      <c r="W26" s="5">
        <f t="shared" si="2"/>
        <v>5079510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6" t="s">
        <v>39</v>
      </c>
      <c r="D27" s="23" t="s">
        <v>43</v>
      </c>
      <c r="F27" s="11"/>
      <c r="G27" s="11"/>
      <c r="H27" s="11"/>
      <c r="I27" s="11">
        <v>1897736</v>
      </c>
      <c r="J27" s="11">
        <v>91373706</v>
      </c>
      <c r="K27" s="11">
        <v>339171550</v>
      </c>
      <c r="L27" s="11">
        <v>9951577</v>
      </c>
      <c r="M27" s="11">
        <v>48668555</v>
      </c>
      <c r="N27" s="11"/>
      <c r="O27" s="11">
        <v>61526700</v>
      </c>
      <c r="P27" s="11"/>
      <c r="Q27" s="11">
        <v>92792</v>
      </c>
      <c r="R27" s="11">
        <v>4676066</v>
      </c>
      <c r="S27" s="11"/>
      <c r="T27" s="11"/>
      <c r="U27" s="11">
        <f>SUM(F27:T27)</f>
        <v>557358682</v>
      </c>
      <c r="V27" s="25"/>
      <c r="W27" s="5">
        <f t="shared" si="2"/>
        <v>557358682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SUM(F28:T28)</f>
        <v>0</v>
      </c>
      <c r="V28" s="25"/>
      <c r="W28" s="5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9"/>
      <c r="C29" s="30"/>
      <c r="D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6:34" ht="25.5" customHeight="1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+S9-S13</f>
        <v>0</v>
      </c>
      <c r="T31" s="10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6" sqref="D16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3.62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390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1" t="s">
        <v>119</v>
      </c>
      <c r="L2" s="61"/>
      <c r="M2" s="61"/>
      <c r="N2" s="61"/>
      <c r="O2" s="61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0" t="s">
        <v>104</v>
      </c>
      <c r="L3" s="60"/>
      <c r="M3" s="60"/>
      <c r="N3" s="60"/>
      <c r="O3" s="60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U9">+SUM(F11:F13)</f>
        <v>22461</v>
      </c>
      <c r="G9" s="46">
        <f t="shared" si="0"/>
        <v>141209</v>
      </c>
      <c r="H9" s="46">
        <f t="shared" si="0"/>
        <v>144581</v>
      </c>
      <c r="I9" s="46">
        <f t="shared" si="0"/>
        <v>2100899</v>
      </c>
      <c r="J9" s="46">
        <f t="shared" si="0"/>
        <v>93335959</v>
      </c>
      <c r="K9" s="46">
        <f t="shared" si="0"/>
        <v>352538834</v>
      </c>
      <c r="L9" s="46">
        <f t="shared" si="0"/>
        <v>10302318</v>
      </c>
      <c r="M9" s="46">
        <f t="shared" si="0"/>
        <v>50119455</v>
      </c>
      <c r="N9" s="46">
        <f t="shared" si="0"/>
        <v>91033</v>
      </c>
      <c r="O9" s="46">
        <f t="shared" si="0"/>
        <v>61542065</v>
      </c>
      <c r="P9" s="46">
        <f t="shared" si="0"/>
        <v>853925</v>
      </c>
      <c r="Q9" s="46">
        <f t="shared" si="0"/>
        <v>92792</v>
      </c>
      <c r="R9" s="46">
        <f t="shared" si="0"/>
        <v>9135349</v>
      </c>
      <c r="S9" s="46">
        <f t="shared" si="0"/>
        <v>0</v>
      </c>
      <c r="T9" s="46">
        <f t="shared" si="0"/>
        <v>0</v>
      </c>
      <c r="U9" s="46">
        <f t="shared" si="0"/>
        <v>580420880</v>
      </c>
      <c r="V9" s="58"/>
      <c r="W9" s="59" t="e">
        <f>SUM(#REF!,#REF!,#REF!,#REF!,#REF!,#REF!,#REF!,W10,W12,W13,#REF!)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1" ref="W10:W30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25</v>
      </c>
      <c r="D11" s="23" t="s">
        <v>26</v>
      </c>
      <c r="F11" s="11"/>
      <c r="G11" s="11"/>
      <c r="H11" s="11"/>
      <c r="I11" s="11">
        <v>2663</v>
      </c>
      <c r="J11" s="11">
        <v>208036</v>
      </c>
      <c r="K11" s="11">
        <v>658281</v>
      </c>
      <c r="L11" s="11"/>
      <c r="M11" s="11">
        <v>50975</v>
      </c>
      <c r="N11" s="11"/>
      <c r="O11" s="11">
        <v>15365</v>
      </c>
      <c r="P11" s="11">
        <v>4283</v>
      </c>
      <c r="Q11" s="11"/>
      <c r="R11" s="11">
        <v>42529</v>
      </c>
      <c r="S11" s="11"/>
      <c r="T11" s="11"/>
      <c r="U11" s="11">
        <f>SUM(F11:T11)</f>
        <v>982132</v>
      </c>
      <c r="V11" s="25"/>
      <c r="W11" s="5">
        <f>+U11-T11-S11</f>
        <v>982132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73</v>
      </c>
      <c r="D12" s="23" t="s">
        <v>51</v>
      </c>
      <c r="F12" s="11">
        <v>22461</v>
      </c>
      <c r="G12" s="11">
        <v>141209</v>
      </c>
      <c r="H12" s="11">
        <v>144581</v>
      </c>
      <c r="I12" s="11">
        <v>2098236</v>
      </c>
      <c r="J12" s="11">
        <v>93127923</v>
      </c>
      <c r="K12" s="11">
        <v>351880553</v>
      </c>
      <c r="L12" s="11">
        <v>10302318</v>
      </c>
      <c r="M12" s="11">
        <v>50068480</v>
      </c>
      <c r="N12" s="11">
        <v>91033</v>
      </c>
      <c r="O12" s="11">
        <v>61526700</v>
      </c>
      <c r="P12" s="11">
        <v>849642</v>
      </c>
      <c r="Q12" s="11">
        <v>92792</v>
      </c>
      <c r="R12" s="11">
        <v>9092820</v>
      </c>
      <c r="S12" s="11"/>
      <c r="T12" s="11"/>
      <c r="U12" s="11">
        <f>SUM(F12:T12)</f>
        <v>579438748</v>
      </c>
      <c r="V12" s="25"/>
      <c r="W12" s="5">
        <f t="shared" si="1"/>
        <v>579438748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/>
      <c r="D13" s="2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f>SUM(F13:T13)</f>
        <v>0</v>
      </c>
      <c r="V13" s="25"/>
      <c r="W13" s="5">
        <f t="shared" si="1"/>
        <v>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49" customFormat="1" ht="24.75" customHeight="1">
      <c r="A14" s="41"/>
      <c r="B14" s="50"/>
      <c r="C14" s="43"/>
      <c r="D14" s="44" t="s">
        <v>6</v>
      </c>
      <c r="E14" s="45"/>
      <c r="F14" s="46">
        <f aca="true" t="shared" si="2" ref="F14:U14">SUM(F15,F16,F17,F26,F30)</f>
        <v>21687</v>
      </c>
      <c r="G14" s="46">
        <f t="shared" si="2"/>
        <v>122506</v>
      </c>
      <c r="H14" s="46">
        <f t="shared" si="2"/>
        <v>144578</v>
      </c>
      <c r="I14" s="46">
        <f t="shared" si="2"/>
        <v>1898702</v>
      </c>
      <c r="J14" s="46">
        <f t="shared" si="2"/>
        <v>91460921</v>
      </c>
      <c r="K14" s="46">
        <f t="shared" si="2"/>
        <v>347255489</v>
      </c>
      <c r="L14" s="46">
        <f t="shared" si="2"/>
        <v>10265213</v>
      </c>
      <c r="M14" s="46">
        <f t="shared" si="2"/>
        <v>49327438</v>
      </c>
      <c r="N14" s="46">
        <f t="shared" si="2"/>
        <v>90453</v>
      </c>
      <c r="O14" s="46">
        <f t="shared" si="2"/>
        <v>59542248</v>
      </c>
      <c r="P14" s="46">
        <f t="shared" si="2"/>
        <v>848272</v>
      </c>
      <c r="Q14" s="46">
        <f t="shared" si="2"/>
        <v>0</v>
      </c>
      <c r="R14" s="46">
        <f t="shared" si="2"/>
        <v>9013864</v>
      </c>
      <c r="S14" s="46">
        <f t="shared" si="2"/>
        <v>0</v>
      </c>
      <c r="T14" s="46">
        <f t="shared" si="2"/>
        <v>0</v>
      </c>
      <c r="U14" s="46">
        <f t="shared" si="2"/>
        <v>569991371</v>
      </c>
      <c r="V14" s="48"/>
      <c r="W14" s="47" t="e">
        <f>SUM(W15,W16,#REF!,#REF!,#REF!,#REF!,W17,W26:W26,#REF!,#REF!,#REF!,W30)</f>
        <v>#REF!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7" customFormat="1" ht="22.5" customHeight="1">
      <c r="A15" s="24"/>
      <c r="B15" s="22" t="s">
        <v>7</v>
      </c>
      <c r="D15" s="23" t="s">
        <v>8</v>
      </c>
      <c r="F15" s="11">
        <v>17000</v>
      </c>
      <c r="G15" s="11">
        <v>109850</v>
      </c>
      <c r="H15" s="11">
        <v>109387</v>
      </c>
      <c r="I15" s="11">
        <v>182580</v>
      </c>
      <c r="J15" s="11">
        <v>452817</v>
      </c>
      <c r="K15" s="11">
        <v>3063936</v>
      </c>
      <c r="L15" s="11">
        <v>297260</v>
      </c>
      <c r="M15" s="11">
        <v>398503</v>
      </c>
      <c r="N15" s="11">
        <v>62493</v>
      </c>
      <c r="O15" s="11"/>
      <c r="P15" s="11">
        <v>43493</v>
      </c>
      <c r="Q15" s="11"/>
      <c r="R15" s="11">
        <v>151997</v>
      </c>
      <c r="S15" s="11"/>
      <c r="T15" s="11"/>
      <c r="U15" s="11">
        <f>SUM(F15:T15)</f>
        <v>4889316</v>
      </c>
      <c r="V15" s="25"/>
      <c r="W15" s="5">
        <f t="shared" si="1"/>
        <v>4889316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 t="s">
        <v>9</v>
      </c>
      <c r="D16" s="23" t="s">
        <v>10</v>
      </c>
      <c r="F16" s="11">
        <v>3775</v>
      </c>
      <c r="G16" s="11">
        <v>10729</v>
      </c>
      <c r="H16" s="11">
        <v>31702</v>
      </c>
      <c r="I16" s="11"/>
      <c r="J16" s="11">
        <v>108205</v>
      </c>
      <c r="K16" s="11">
        <v>592068</v>
      </c>
      <c r="L16" s="11">
        <v>32714</v>
      </c>
      <c r="M16" s="11">
        <v>51958</v>
      </c>
      <c r="N16" s="11">
        <v>21137</v>
      </c>
      <c r="O16" s="11"/>
      <c r="P16" s="11">
        <v>10214</v>
      </c>
      <c r="Q16" s="11"/>
      <c r="R16" s="11">
        <v>26272</v>
      </c>
      <c r="S16" s="11"/>
      <c r="T16" s="11"/>
      <c r="U16" s="11">
        <f>SUM(F16:T16)</f>
        <v>888774</v>
      </c>
      <c r="V16" s="25"/>
      <c r="W16" s="5">
        <f t="shared" si="1"/>
        <v>888774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5" customFormat="1" ht="22.5" customHeight="1">
      <c r="A17" s="24"/>
      <c r="B17" s="22" t="s">
        <v>76</v>
      </c>
      <c r="C17" s="17"/>
      <c r="D17" s="28" t="s">
        <v>68</v>
      </c>
      <c r="E17" s="17"/>
      <c r="F17" s="11">
        <f aca="true" t="shared" si="3" ref="F17:R17">SUM(F18:F24)</f>
        <v>912</v>
      </c>
      <c r="G17" s="11">
        <f t="shared" si="3"/>
        <v>1927</v>
      </c>
      <c r="H17" s="11">
        <f t="shared" si="3"/>
        <v>3489</v>
      </c>
      <c r="I17" s="11">
        <f t="shared" si="3"/>
        <v>17722</v>
      </c>
      <c r="J17" s="11">
        <f t="shared" si="3"/>
        <v>815176</v>
      </c>
      <c r="K17" s="11">
        <f t="shared" si="3"/>
        <v>8708696</v>
      </c>
      <c r="L17" s="11">
        <f t="shared" si="3"/>
        <v>18614</v>
      </c>
      <c r="M17" s="11">
        <f>SUM(M18:M25)</f>
        <v>17310</v>
      </c>
      <c r="N17" s="11">
        <f t="shared" si="3"/>
        <v>6823</v>
      </c>
      <c r="O17" s="11">
        <f>SUM(O18:O24)</f>
        <v>0</v>
      </c>
      <c r="P17" s="11">
        <f t="shared" si="3"/>
        <v>794565</v>
      </c>
      <c r="Q17" s="11">
        <f>SUM(Q18:Q24)</f>
        <v>0</v>
      </c>
      <c r="R17" s="11">
        <f t="shared" si="3"/>
        <v>163665</v>
      </c>
      <c r="S17" s="11">
        <f>SUM(S18:S24)</f>
        <v>0</v>
      </c>
      <c r="T17" s="11">
        <f>SUM(T18:T24)</f>
        <v>0</v>
      </c>
      <c r="U17" s="11">
        <f>SUM(U18:U25)</f>
        <v>10548899</v>
      </c>
      <c r="V17" s="6"/>
      <c r="W17" s="5">
        <f t="shared" si="1"/>
        <v>10548899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17" customFormat="1" ht="22.5" customHeight="1">
      <c r="A18" s="24"/>
      <c r="B18" s="38" t="s">
        <v>20</v>
      </c>
      <c r="C18" s="36"/>
      <c r="D18" s="39" t="s">
        <v>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aca="true" t="shared" si="4" ref="U18:U25">SUM(F18:T18)</f>
        <v>0</v>
      </c>
      <c r="V18" s="25"/>
      <c r="W18" s="5">
        <f t="shared" si="1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39</v>
      </c>
      <c r="D19" s="23" t="s">
        <v>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31</v>
      </c>
      <c r="D20" s="23" t="s">
        <v>33</v>
      </c>
      <c r="F20" s="11"/>
      <c r="G20" s="11"/>
      <c r="H20" s="11"/>
      <c r="I20" s="11"/>
      <c r="J20" s="11"/>
      <c r="K20" s="11">
        <v>773498</v>
      </c>
      <c r="L20" s="11"/>
      <c r="M20" s="11"/>
      <c r="N20" s="11"/>
      <c r="O20" s="11"/>
      <c r="P20" s="11"/>
      <c r="Q20" s="11"/>
      <c r="R20" s="11">
        <v>99320</v>
      </c>
      <c r="S20" s="11"/>
      <c r="T20" s="11"/>
      <c r="U20" s="11">
        <f t="shared" si="4"/>
        <v>872818</v>
      </c>
      <c r="V20" s="25"/>
      <c r="W20" s="5">
        <f t="shared" si="1"/>
        <v>872818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32</v>
      </c>
      <c r="D21" s="23" t="s">
        <v>34</v>
      </c>
      <c r="F21" s="11">
        <v>306</v>
      </c>
      <c r="G21" s="11">
        <v>801</v>
      </c>
      <c r="H21" s="11">
        <v>2332</v>
      </c>
      <c r="I21" s="11"/>
      <c r="J21" s="11">
        <v>10739</v>
      </c>
      <c r="K21" s="11">
        <v>48966</v>
      </c>
      <c r="L21" s="11">
        <v>7162</v>
      </c>
      <c r="M21" s="11">
        <v>6835</v>
      </c>
      <c r="N21" s="11">
        <v>2686</v>
      </c>
      <c r="O21" s="11"/>
      <c r="P21" s="11">
        <v>1276</v>
      </c>
      <c r="Q21" s="11"/>
      <c r="R21" s="11">
        <v>619</v>
      </c>
      <c r="S21" s="11"/>
      <c r="T21" s="11"/>
      <c r="U21" s="11">
        <f t="shared" si="4"/>
        <v>81722</v>
      </c>
      <c r="V21" s="25"/>
      <c r="W21" s="5">
        <f t="shared" si="1"/>
        <v>81722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37</v>
      </c>
      <c r="D22" s="23" t="s">
        <v>47</v>
      </c>
      <c r="F22" s="11"/>
      <c r="G22" s="11"/>
      <c r="H22" s="11"/>
      <c r="I22" s="11"/>
      <c r="J22" s="11">
        <v>787305</v>
      </c>
      <c r="K22" s="11">
        <v>7695011</v>
      </c>
      <c r="L22" s="11"/>
      <c r="M22" s="11"/>
      <c r="N22" s="11"/>
      <c r="O22" s="11"/>
      <c r="P22" s="11"/>
      <c r="Q22" s="11"/>
      <c r="R22" s="11">
        <v>54313</v>
      </c>
      <c r="S22" s="11"/>
      <c r="T22" s="11"/>
      <c r="U22" s="11">
        <f t="shared" si="4"/>
        <v>8536629</v>
      </c>
      <c r="V22" s="25"/>
      <c r="W22" s="5">
        <f t="shared" si="1"/>
        <v>8536629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21</v>
      </c>
      <c r="D23" s="23" t="s">
        <v>36</v>
      </c>
      <c r="F23" s="11">
        <v>606</v>
      </c>
      <c r="G23" s="11">
        <v>1126</v>
      </c>
      <c r="H23" s="11">
        <v>1157</v>
      </c>
      <c r="I23" s="11">
        <v>6872</v>
      </c>
      <c r="J23" s="11">
        <v>17132</v>
      </c>
      <c r="K23" s="11">
        <v>191221</v>
      </c>
      <c r="L23" s="11">
        <v>11452</v>
      </c>
      <c r="M23" s="11">
        <v>10475</v>
      </c>
      <c r="N23" s="11">
        <v>4137</v>
      </c>
      <c r="O23" s="11"/>
      <c r="P23" s="11">
        <v>793289</v>
      </c>
      <c r="Q23" s="11"/>
      <c r="R23" s="11">
        <v>9413</v>
      </c>
      <c r="S23" s="11"/>
      <c r="T23" s="11"/>
      <c r="U23" s="11">
        <f t="shared" si="4"/>
        <v>1046880</v>
      </c>
      <c r="V23" s="25"/>
      <c r="W23" s="5">
        <f t="shared" si="1"/>
        <v>1046880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23</v>
      </c>
      <c r="D24" s="23" t="s">
        <v>35</v>
      </c>
      <c r="F24" s="11"/>
      <c r="G24" s="11"/>
      <c r="H24" s="11"/>
      <c r="I24" s="11">
        <v>10850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10850</v>
      </c>
      <c r="V24" s="25"/>
      <c r="W24" s="5">
        <f t="shared" si="1"/>
        <v>10850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>
      <c r="A25" s="24"/>
      <c r="B25" s="26" t="s">
        <v>96</v>
      </c>
      <c r="D25" s="23" t="s">
        <v>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25"/>
      <c r="W25" s="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2.5" customHeight="1">
      <c r="A26" s="3"/>
      <c r="B26" s="29" t="s">
        <v>77</v>
      </c>
      <c r="C26" s="30"/>
      <c r="D26" s="31" t="s">
        <v>15</v>
      </c>
      <c r="E26" s="17"/>
      <c r="F26" s="13">
        <f aca="true" t="shared" si="5" ref="F26:P26">SUM(F27,F28,F29)</f>
        <v>0</v>
      </c>
      <c r="G26" s="13">
        <f t="shared" si="5"/>
        <v>0</v>
      </c>
      <c r="H26" s="13">
        <f t="shared" si="5"/>
        <v>0</v>
      </c>
      <c r="I26" s="13">
        <f t="shared" si="5"/>
        <v>1698400</v>
      </c>
      <c r="J26" s="13">
        <f t="shared" si="5"/>
        <v>90084723</v>
      </c>
      <c r="K26" s="13">
        <f t="shared" si="5"/>
        <v>334890789</v>
      </c>
      <c r="L26" s="13">
        <f t="shared" si="5"/>
        <v>9916625</v>
      </c>
      <c r="M26" s="13">
        <f t="shared" si="5"/>
        <v>48859667</v>
      </c>
      <c r="N26" s="13">
        <f t="shared" si="5"/>
        <v>0</v>
      </c>
      <c r="O26" s="13">
        <f t="shared" si="5"/>
        <v>59542248</v>
      </c>
      <c r="P26" s="13">
        <f t="shared" si="5"/>
        <v>0</v>
      </c>
      <c r="Q26" s="13">
        <f>SUM(Q27,Q28,Q29)</f>
        <v>0</v>
      </c>
      <c r="R26" s="13">
        <f>SUM(R27,R28,R29)</f>
        <v>8671930</v>
      </c>
      <c r="S26" s="13">
        <f>SUM(S27,S28,S29)</f>
        <v>0</v>
      </c>
      <c r="T26" s="13">
        <f>SUM(T27,T28,T29)</f>
        <v>0</v>
      </c>
      <c r="U26" s="53">
        <f>SUM(U27,U28,U29)</f>
        <v>553664382</v>
      </c>
      <c r="V26" s="2"/>
      <c r="W26" s="5">
        <f t="shared" si="1"/>
        <v>553664382</v>
      </c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7" customFormat="1" ht="22.5" customHeight="1">
      <c r="A27" s="24"/>
      <c r="B27" s="26" t="s">
        <v>20</v>
      </c>
      <c r="D27" s="23" t="s">
        <v>42</v>
      </c>
      <c r="F27" s="11"/>
      <c r="G27" s="11"/>
      <c r="H27" s="11"/>
      <c r="I27" s="11"/>
      <c r="J27" s="11">
        <v>127478</v>
      </c>
      <c r="K27" s="11">
        <v>174</v>
      </c>
      <c r="L27" s="11"/>
      <c r="M27" s="11">
        <v>924136</v>
      </c>
      <c r="N27" s="11"/>
      <c r="O27" s="11"/>
      <c r="P27" s="11"/>
      <c r="Q27" s="11"/>
      <c r="R27" s="11">
        <v>4012854</v>
      </c>
      <c r="S27" s="11"/>
      <c r="T27" s="11"/>
      <c r="U27" s="11">
        <f>SUM(F27:T27)</f>
        <v>5064642</v>
      </c>
      <c r="V27" s="25"/>
      <c r="W27" s="5">
        <f t="shared" si="1"/>
        <v>5064642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39</v>
      </c>
      <c r="D28" s="23" t="s">
        <v>43</v>
      </c>
      <c r="F28" s="11"/>
      <c r="G28" s="11"/>
      <c r="H28" s="11"/>
      <c r="I28" s="11">
        <v>1698400</v>
      </c>
      <c r="J28" s="11">
        <v>89957245</v>
      </c>
      <c r="K28" s="11">
        <v>334890615</v>
      </c>
      <c r="L28" s="11">
        <v>9916625</v>
      </c>
      <c r="M28" s="11">
        <v>47935531</v>
      </c>
      <c r="N28" s="11"/>
      <c r="O28" s="11">
        <v>59542248</v>
      </c>
      <c r="P28" s="11"/>
      <c r="Q28" s="11"/>
      <c r="R28" s="11">
        <v>4659076</v>
      </c>
      <c r="S28" s="11"/>
      <c r="T28" s="11"/>
      <c r="U28" s="11">
        <f>SUM(F28:T28)</f>
        <v>548599740</v>
      </c>
      <c r="V28" s="25"/>
      <c r="W28" s="5">
        <f t="shared" si="1"/>
        <v>548599740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6" t="s">
        <v>31</v>
      </c>
      <c r="D29" s="23" t="s">
        <v>101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>SUM(F29:T29)</f>
        <v>0</v>
      </c>
      <c r="V29" s="25"/>
      <c r="W29" s="5">
        <f t="shared" si="1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9"/>
      <c r="C30" s="30"/>
      <c r="D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6:34" ht="25.5" customHeight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>+S9-S14</f>
        <v>0</v>
      </c>
      <c r="T32" s="10">
        <f>+T9-T14</f>
        <v>0</v>
      </c>
      <c r="U32" s="4">
        <f>+U9-U14</f>
        <v>10429509</v>
      </c>
      <c r="V32" s="4">
        <f>+V9-V14</f>
        <v>0</v>
      </c>
      <c r="W32" s="4" t="e">
        <f>+W9-W14</f>
        <v>#REF!</v>
      </c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37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2">
    <mergeCell ref="K3:O3"/>
    <mergeCell ref="K2:O2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K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1" sqref="W1:AA16384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2" t="s">
        <v>102</v>
      </c>
      <c r="L3" s="62"/>
      <c r="M3" s="62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7605971062</v>
      </c>
      <c r="G9" s="46">
        <f t="shared" si="0"/>
        <v>3445097347</v>
      </c>
      <c r="H9" s="46">
        <f t="shared" si="0"/>
        <v>9258158686</v>
      </c>
      <c r="I9" s="46">
        <f t="shared" si="0"/>
        <v>21500293768</v>
      </c>
      <c r="J9" s="46">
        <f t="shared" si="0"/>
        <v>175562494302</v>
      </c>
      <c r="K9" s="46">
        <f t="shared" si="0"/>
        <v>1117485125614</v>
      </c>
      <c r="L9" s="46">
        <f t="shared" si="0"/>
        <v>86751595851</v>
      </c>
      <c r="M9" s="46">
        <f t="shared" si="0"/>
        <v>78823954047</v>
      </c>
      <c r="N9" s="46">
        <f t="shared" si="0"/>
        <v>7842892993</v>
      </c>
      <c r="O9" s="46">
        <f t="shared" si="0"/>
        <v>161644151301</v>
      </c>
      <c r="P9" s="46">
        <f t="shared" si="0"/>
        <v>24591593465</v>
      </c>
      <c r="Q9" s="46">
        <f>SUM(Q11,Q12,Q13,Q14,Q19,Q20,Q21,Q22,Q23,Q24,Q10)</f>
        <v>863903262269</v>
      </c>
      <c r="R9" s="46">
        <f t="shared" si="0"/>
        <v>25047842078</v>
      </c>
      <c r="S9" s="46">
        <f t="shared" si="0"/>
        <v>2256473000</v>
      </c>
      <c r="T9" s="46">
        <f t="shared" si="0"/>
        <v>12903961000</v>
      </c>
      <c r="U9" s="46">
        <f>SUM(U11,U12,U13,U14,U19,U20,U21,U22,U24,U10,U23)</f>
        <v>2598622866783</v>
      </c>
      <c r="V9" s="47"/>
      <c r="W9" s="56">
        <f>SUM(W11,W10,W12,W13,W14,W19,W20,W21,W22,W24,W23)</f>
        <v>2583462432783</v>
      </c>
      <c r="X9" s="48"/>
      <c r="Y9" s="48">
        <f>+U9-T9-S9</f>
        <v>2583462432783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>
        <v>72688333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455147000</v>
      </c>
      <c r="T10" s="11"/>
      <c r="U10" s="11">
        <f>SUM(F10:T10)</f>
        <v>527835333</v>
      </c>
      <c r="V10" s="25"/>
      <c r="W10" s="5">
        <f>+U10-T10-S10</f>
        <v>72688333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1601242</v>
      </c>
      <c r="G11" s="11">
        <v>770556</v>
      </c>
      <c r="H11" s="11">
        <v>8595733</v>
      </c>
      <c r="I11" s="11">
        <v>23149564</v>
      </c>
      <c r="J11" s="11">
        <v>13034105</v>
      </c>
      <c r="K11" s="11">
        <v>131409164</v>
      </c>
      <c r="L11" s="11">
        <v>7258276</v>
      </c>
      <c r="M11" s="11">
        <v>5891988</v>
      </c>
      <c r="N11" s="11">
        <v>2255818</v>
      </c>
      <c r="O11" s="11">
        <v>1406830</v>
      </c>
      <c r="P11" s="11">
        <v>16709270</v>
      </c>
      <c r="Q11" s="11"/>
      <c r="R11" s="11">
        <v>4511415</v>
      </c>
      <c r="S11" s="11">
        <v>2514000</v>
      </c>
      <c r="T11" s="11"/>
      <c r="U11" s="11">
        <f>SUM(F11:T11)</f>
        <v>219107961</v>
      </c>
      <c r="V11" s="25"/>
      <c r="W11" s="55">
        <f>+U11-T11-S11</f>
        <v>216593961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2099479113</v>
      </c>
      <c r="K12" s="11">
        <v>8693250521</v>
      </c>
      <c r="L12" s="11"/>
      <c r="M12" s="11"/>
      <c r="N12" s="11"/>
      <c r="O12" s="11"/>
      <c r="P12" s="11"/>
      <c r="Q12" s="11">
        <v>20827189939</v>
      </c>
      <c r="R12" s="11">
        <v>2633114</v>
      </c>
      <c r="S12" s="11">
        <v>280868000</v>
      </c>
      <c r="T12" s="11"/>
      <c r="U12" s="11">
        <f>SUM(F12:T12)</f>
        <v>31903530687</v>
      </c>
      <c r="V12" s="25"/>
      <c r="W12" s="55">
        <f>+U12-T12-S12</f>
        <v>31622662687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283906347</v>
      </c>
      <c r="G13" s="11">
        <v>144097887</v>
      </c>
      <c r="H13" s="11">
        <v>695533064</v>
      </c>
      <c r="I13" s="11">
        <v>492572186</v>
      </c>
      <c r="J13" s="11">
        <v>956633861</v>
      </c>
      <c r="K13" s="11">
        <v>10195349933</v>
      </c>
      <c r="L13" s="11">
        <v>663547862</v>
      </c>
      <c r="M13" s="11">
        <v>393233916</v>
      </c>
      <c r="N13" s="11">
        <v>138733266</v>
      </c>
      <c r="O13" s="11">
        <v>496030316</v>
      </c>
      <c r="P13" s="11">
        <v>901623389</v>
      </c>
      <c r="Q13" s="11">
        <v>54185806580</v>
      </c>
      <c r="R13" s="11">
        <v>527948875</v>
      </c>
      <c r="S13" s="11">
        <v>55514000</v>
      </c>
      <c r="T13" s="11">
        <v>195930000</v>
      </c>
      <c r="U13" s="11">
        <f>SUM(F13:T13)</f>
        <v>70326461482</v>
      </c>
      <c r="V13" s="25"/>
      <c r="W13" s="55">
        <f aca="true" t="shared" si="1" ref="W13:W49">+U13-T13-S13</f>
        <v>70075017482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7026998000</v>
      </c>
      <c r="G14" s="11">
        <f t="shared" si="2"/>
        <v>3351491000</v>
      </c>
      <c r="H14" s="11">
        <f t="shared" si="2"/>
        <v>8874045000</v>
      </c>
      <c r="I14" s="11">
        <f t="shared" si="2"/>
        <v>18066369000</v>
      </c>
      <c r="J14" s="11">
        <f t="shared" si="2"/>
        <v>170783926000</v>
      </c>
      <c r="K14" s="11">
        <f>SUM(K15,K18)</f>
        <v>1035163552000</v>
      </c>
      <c r="L14" s="11">
        <f t="shared" si="2"/>
        <v>87644300000</v>
      </c>
      <c r="M14" s="11">
        <f t="shared" si="2"/>
        <v>74161100000</v>
      </c>
      <c r="N14" s="11">
        <f t="shared" si="2"/>
        <v>24381166000</v>
      </c>
      <c r="O14" s="11">
        <f>SUM(O15,O18)</f>
        <v>168905230000</v>
      </c>
      <c r="P14" s="11">
        <f>SUM(P15,P18)</f>
        <v>22948379227</v>
      </c>
      <c r="Q14" s="11">
        <f>SUM(Q15,Q18)</f>
        <v>279237740000</v>
      </c>
      <c r="R14" s="11">
        <f t="shared" si="2"/>
        <v>26996117000</v>
      </c>
      <c r="S14" s="11">
        <f>SUM(S15,S18)</f>
        <v>1250104000</v>
      </c>
      <c r="T14" s="11">
        <f>SUM(T15,T18)</f>
        <v>12708031000</v>
      </c>
      <c r="U14" s="11">
        <f>SUM(U15,U18)</f>
        <v>1941498548227</v>
      </c>
      <c r="V14" s="25"/>
      <c r="W14" s="5">
        <f>+U14-T14-S14</f>
        <v>1927540413227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7026998000</v>
      </c>
      <c r="G15" s="11">
        <f t="shared" si="3"/>
        <v>3351491000</v>
      </c>
      <c r="H15" s="11">
        <f t="shared" si="3"/>
        <v>8874045000</v>
      </c>
      <c r="I15" s="11">
        <f t="shared" si="3"/>
        <v>18066369000</v>
      </c>
      <c r="J15" s="11">
        <f t="shared" si="3"/>
        <v>170783926000</v>
      </c>
      <c r="K15" s="11">
        <f>SUM(K16:K17)</f>
        <v>1035163552000</v>
      </c>
      <c r="L15" s="11">
        <f t="shared" si="3"/>
        <v>87644300000</v>
      </c>
      <c r="M15" s="11">
        <f t="shared" si="3"/>
        <v>74161100000</v>
      </c>
      <c r="N15" s="11">
        <f t="shared" si="3"/>
        <v>24381166000</v>
      </c>
      <c r="O15" s="11">
        <f t="shared" si="3"/>
        <v>168905230000</v>
      </c>
      <c r="P15" s="11">
        <f t="shared" si="3"/>
        <v>22252674000</v>
      </c>
      <c r="Q15" s="11">
        <f>SUM(Q16:Q17)</f>
        <v>279237740000</v>
      </c>
      <c r="R15" s="11">
        <f t="shared" si="3"/>
        <v>26996117000</v>
      </c>
      <c r="S15" s="11">
        <f>SUM(S16:S17)</f>
        <v>1250104000</v>
      </c>
      <c r="T15" s="11">
        <f>SUM(T16:T17)</f>
        <v>12708031000</v>
      </c>
      <c r="U15" s="11">
        <f>SUM(U16:U17)</f>
        <v>1940802843000</v>
      </c>
      <c r="V15" s="25"/>
      <c r="W15" s="5">
        <f t="shared" si="1"/>
        <v>1926844708000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6278388000</v>
      </c>
      <c r="G16" s="11">
        <v>2945514000</v>
      </c>
      <c r="H16" s="11">
        <v>8136707000</v>
      </c>
      <c r="I16" s="11">
        <v>10995780000</v>
      </c>
      <c r="J16" s="11">
        <v>16485687000</v>
      </c>
      <c r="K16" s="11">
        <v>109065926000</v>
      </c>
      <c r="L16" s="11">
        <v>8048774000</v>
      </c>
      <c r="M16" s="11">
        <v>6015083000</v>
      </c>
      <c r="N16" s="11">
        <v>2262726000</v>
      </c>
      <c r="O16" s="11">
        <v>5501952000</v>
      </c>
      <c r="P16" s="11">
        <v>16731020000</v>
      </c>
      <c r="Q16" s="11">
        <v>12239953000</v>
      </c>
      <c r="R16" s="11">
        <v>14828914000</v>
      </c>
      <c r="S16" s="11">
        <v>1159778000</v>
      </c>
      <c r="T16" s="11">
        <v>7800468000</v>
      </c>
      <c r="U16" s="11">
        <f aca="true" t="shared" si="4" ref="U16:U24">SUM(F16:T16)</f>
        <v>228496670000</v>
      </c>
      <c r="V16" s="25"/>
      <c r="W16" s="55">
        <f t="shared" si="1"/>
        <v>219536424000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748610000</v>
      </c>
      <c r="G17" s="11">
        <v>405977000</v>
      </c>
      <c r="H17" s="11">
        <v>737338000</v>
      </c>
      <c r="I17" s="11">
        <v>7070589000</v>
      </c>
      <c r="J17" s="11">
        <v>154298239000</v>
      </c>
      <c r="K17" s="11">
        <v>926097626000</v>
      </c>
      <c r="L17" s="11">
        <v>79595526000</v>
      </c>
      <c r="M17" s="11">
        <v>68146017000</v>
      </c>
      <c r="N17" s="11">
        <v>22118440000</v>
      </c>
      <c r="O17" s="11">
        <v>163403278000</v>
      </c>
      <c r="P17" s="11">
        <v>5521654000</v>
      </c>
      <c r="Q17" s="11">
        <v>266997787000</v>
      </c>
      <c r="R17" s="11">
        <v>12167203000</v>
      </c>
      <c r="S17" s="11">
        <v>90326000</v>
      </c>
      <c r="T17" s="11">
        <v>4907563000</v>
      </c>
      <c r="U17" s="11">
        <f t="shared" si="4"/>
        <v>1712306173000</v>
      </c>
      <c r="V17" s="25"/>
      <c r="W17" s="55">
        <f t="shared" si="1"/>
        <v>1707308284000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695705227</v>
      </c>
      <c r="Q18" s="11"/>
      <c r="R18" s="11"/>
      <c r="S18" s="11"/>
      <c r="T18" s="11"/>
      <c r="U18" s="11">
        <f t="shared" si="4"/>
        <v>695705227</v>
      </c>
      <c r="V18" s="25"/>
      <c r="W18" s="55">
        <f t="shared" si="1"/>
        <v>695705227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>
        <v>7911000</v>
      </c>
      <c r="K19" s="11">
        <v>344340000</v>
      </c>
      <c r="L19" s="11"/>
      <c r="M19" s="11"/>
      <c r="N19" s="11"/>
      <c r="O19" s="11"/>
      <c r="P19" s="11">
        <v>9500000</v>
      </c>
      <c r="Q19" s="11"/>
      <c r="R19" s="11">
        <v>12520000</v>
      </c>
      <c r="S19" s="11"/>
      <c r="T19" s="11"/>
      <c r="U19" s="11">
        <f t="shared" si="4"/>
        <v>374271000</v>
      </c>
      <c r="V19" s="25"/>
      <c r="W19" s="5">
        <f t="shared" si="1"/>
        <v>374271000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98024105</v>
      </c>
      <c r="G21" s="11">
        <v>51680660</v>
      </c>
      <c r="H21" s="11">
        <v>132970294</v>
      </c>
      <c r="I21" s="11">
        <v>142190498</v>
      </c>
      <c r="J21" s="11">
        <v>205280638</v>
      </c>
      <c r="K21" s="11">
        <v>4477909465</v>
      </c>
      <c r="L21" s="11">
        <v>396892295</v>
      </c>
      <c r="M21" s="11">
        <v>130131145</v>
      </c>
      <c r="N21" s="11">
        <v>65028218</v>
      </c>
      <c r="O21" s="11">
        <v>97971700</v>
      </c>
      <c r="P21" s="11">
        <v>251604555</v>
      </c>
      <c r="Q21" s="11">
        <v>19183491</v>
      </c>
      <c r="R21" s="11">
        <v>174464932</v>
      </c>
      <c r="S21" s="11">
        <v>58440000</v>
      </c>
      <c r="T21" s="11"/>
      <c r="U21" s="11">
        <f t="shared" si="4"/>
        <v>6301771996</v>
      </c>
      <c r="V21" s="25"/>
      <c r="W21" s="55">
        <f t="shared" si="1"/>
        <v>6243331996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/>
      <c r="J22" s="11"/>
      <c r="K22" s="11">
        <v>1670918698</v>
      </c>
      <c r="L22" s="11"/>
      <c r="M22" s="11"/>
      <c r="N22" s="11">
        <v>4421950147</v>
      </c>
      <c r="O22" s="11"/>
      <c r="P22" s="11"/>
      <c r="Q22" s="11">
        <v>511216248574</v>
      </c>
      <c r="R22" s="11"/>
      <c r="S22" s="11"/>
      <c r="T22" s="11"/>
      <c r="U22" s="11">
        <f t="shared" si="4"/>
        <v>517309117419</v>
      </c>
      <c r="V22" s="25"/>
      <c r="W22" s="55">
        <f t="shared" si="1"/>
        <v>517309117419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7125390851</v>
      </c>
      <c r="G25" s="46">
        <f aca="true" t="shared" si="5" ref="G25:T25">SUM(G26,G27,G28,G29,G30,G31,G32,G41,G42,G46,G47,G48,G49)</f>
        <v>3399814872</v>
      </c>
      <c r="H25" s="46">
        <f t="shared" si="5"/>
        <v>9052224174</v>
      </c>
      <c r="I25" s="46">
        <f t="shared" si="5"/>
        <v>21159812896</v>
      </c>
      <c r="J25" s="46">
        <f t="shared" si="5"/>
        <v>171207744238</v>
      </c>
      <c r="K25" s="46">
        <f t="shared" si="5"/>
        <v>1196957597905</v>
      </c>
      <c r="L25" s="46">
        <f t="shared" si="5"/>
        <v>87698031238</v>
      </c>
      <c r="M25" s="46">
        <f t="shared" si="5"/>
        <v>78211956339</v>
      </c>
      <c r="N25" s="46">
        <f t="shared" si="5"/>
        <v>7770929419</v>
      </c>
      <c r="O25" s="46">
        <f t="shared" si="5"/>
        <v>165583122512</v>
      </c>
      <c r="P25" s="46">
        <f t="shared" si="5"/>
        <v>23401004268</v>
      </c>
      <c r="Q25" s="46">
        <f t="shared" si="5"/>
        <v>818534229184</v>
      </c>
      <c r="R25" s="46">
        <f t="shared" si="5"/>
        <v>24435690109</v>
      </c>
      <c r="S25" s="46">
        <f t="shared" si="5"/>
        <v>2166057000</v>
      </c>
      <c r="T25" s="46">
        <f t="shared" si="5"/>
        <v>13731510000</v>
      </c>
      <c r="U25" s="46">
        <f>SUM(U26,U27,U28,U29,U30,U31,U32,U41,U42,U46,U47,U48,U49)</f>
        <v>2630435115005</v>
      </c>
      <c r="V25" s="48"/>
      <c r="W25" s="47">
        <f>SUM(W26,W27,W28,W29,W30,W31,W32,W41,W42,W46,W47,W48,W49)</f>
        <v>2614537548005</v>
      </c>
      <c r="X25" s="48"/>
      <c r="Y25" s="48">
        <f>+U25-T25-S25</f>
        <v>2614537548005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6263448381</v>
      </c>
      <c r="G26" s="11">
        <v>2945328922</v>
      </c>
      <c r="H26" s="11">
        <v>8136704355</v>
      </c>
      <c r="I26" s="11">
        <v>11087551756</v>
      </c>
      <c r="J26" s="11">
        <v>16485591059</v>
      </c>
      <c r="K26" s="11">
        <v>109110926000</v>
      </c>
      <c r="L26" s="11">
        <v>8034689878</v>
      </c>
      <c r="M26" s="11">
        <v>6013988305</v>
      </c>
      <c r="N26" s="11">
        <v>4662540383</v>
      </c>
      <c r="O26" s="11">
        <v>5497733394</v>
      </c>
      <c r="P26" s="11">
        <v>16724831379</v>
      </c>
      <c r="Q26" s="11">
        <v>12207544796</v>
      </c>
      <c r="R26" s="11">
        <v>14824905969</v>
      </c>
      <c r="S26" s="11">
        <v>1687879000</v>
      </c>
      <c r="T26" s="11">
        <v>7785627000</v>
      </c>
      <c r="U26" s="11">
        <f aca="true" t="shared" si="6" ref="U26:U31">SUM(F26:T26)</f>
        <v>231469290577</v>
      </c>
      <c r="V26" s="25"/>
      <c r="W26" s="55">
        <f t="shared" si="1"/>
        <v>221995784577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266992717</v>
      </c>
      <c r="G27" s="11">
        <v>139038336</v>
      </c>
      <c r="H27" s="11">
        <v>374367695</v>
      </c>
      <c r="I27" s="11">
        <v>554710949</v>
      </c>
      <c r="J27" s="11">
        <v>991350935</v>
      </c>
      <c r="K27" s="11">
        <v>7136977235</v>
      </c>
      <c r="L27" s="11">
        <v>580295823</v>
      </c>
      <c r="M27" s="11">
        <v>350804754</v>
      </c>
      <c r="N27" s="11">
        <v>207194526</v>
      </c>
      <c r="O27" s="11">
        <v>751393633</v>
      </c>
      <c r="P27" s="11">
        <v>3777924396</v>
      </c>
      <c r="Q27" s="11">
        <v>956216139</v>
      </c>
      <c r="R27" s="11">
        <v>1750370321</v>
      </c>
      <c r="S27" s="11">
        <v>194359000</v>
      </c>
      <c r="T27" s="11">
        <v>3858631000</v>
      </c>
      <c r="U27" s="11">
        <f t="shared" si="6"/>
        <v>21890627459</v>
      </c>
      <c r="V27" s="25"/>
      <c r="W27" s="55">
        <f t="shared" si="1"/>
        <v>17837637459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230223588</v>
      </c>
      <c r="G28" s="11">
        <v>169446005</v>
      </c>
      <c r="H28" s="11">
        <v>200526712</v>
      </c>
      <c r="I28" s="11">
        <v>202519782</v>
      </c>
      <c r="J28" s="11">
        <v>124431084</v>
      </c>
      <c r="K28" s="11">
        <v>3027669697</v>
      </c>
      <c r="L28" s="11">
        <v>119629375</v>
      </c>
      <c r="M28" s="11">
        <v>66572796</v>
      </c>
      <c r="N28" s="11">
        <v>172462203</v>
      </c>
      <c r="O28" s="11"/>
      <c r="P28" s="11">
        <v>569765535</v>
      </c>
      <c r="Q28" s="11">
        <v>27138859</v>
      </c>
      <c r="R28" s="11">
        <v>303302427</v>
      </c>
      <c r="S28" s="11">
        <v>61722000</v>
      </c>
      <c r="T28" s="11">
        <v>9289000</v>
      </c>
      <c r="U28" s="11">
        <f t="shared" si="6"/>
        <v>5284699063</v>
      </c>
      <c r="V28" s="25"/>
      <c r="W28" s="55">
        <f t="shared" si="1"/>
        <v>5213688063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1027398326</v>
      </c>
      <c r="L29" s="11"/>
      <c r="M29" s="11"/>
      <c r="N29" s="11"/>
      <c r="O29" s="11"/>
      <c r="P29" s="11"/>
      <c r="Q29" s="11">
        <v>635787096</v>
      </c>
      <c r="R29" s="11">
        <v>138465000</v>
      </c>
      <c r="S29" s="11"/>
      <c r="T29" s="11"/>
      <c r="U29" s="11">
        <f t="shared" si="6"/>
        <v>1880615344</v>
      </c>
      <c r="V29" s="25"/>
      <c r="W29" s="55">
        <f t="shared" si="1"/>
        <v>1880615344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75439000</v>
      </c>
      <c r="G30" s="11">
        <v>54542000</v>
      </c>
      <c r="H30" s="11">
        <v>126830000</v>
      </c>
      <c r="I30" s="11">
        <v>236735000</v>
      </c>
      <c r="J30" s="11">
        <v>142684000</v>
      </c>
      <c r="K30" s="11">
        <v>863067000</v>
      </c>
      <c r="L30" s="11">
        <v>187028000</v>
      </c>
      <c r="M30" s="11">
        <v>65980000</v>
      </c>
      <c r="N30" s="11">
        <v>2390861000</v>
      </c>
      <c r="O30" s="11">
        <v>52499000</v>
      </c>
      <c r="P30" s="11">
        <v>261248000</v>
      </c>
      <c r="Q30" s="11">
        <v>111255000</v>
      </c>
      <c r="R30" s="11">
        <v>170401000</v>
      </c>
      <c r="S30" s="11">
        <v>90937000</v>
      </c>
      <c r="T30" s="11">
        <v>922959000</v>
      </c>
      <c r="U30" s="11">
        <f t="shared" si="6"/>
        <v>5752465000</v>
      </c>
      <c r="V30" s="25"/>
      <c r="W30" s="5">
        <f t="shared" si="1"/>
        <v>4738569000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>
        <v>68631434</v>
      </c>
      <c r="J31" s="11">
        <v>714683867</v>
      </c>
      <c r="K31" s="11">
        <v>46046165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829361466</v>
      </c>
      <c r="V31" s="25"/>
      <c r="W31" s="55">
        <f t="shared" si="1"/>
        <v>829361466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44099675</v>
      </c>
      <c r="G32" s="11">
        <f t="shared" si="7"/>
        <v>57453637</v>
      </c>
      <c r="H32" s="11">
        <f t="shared" si="7"/>
        <v>137126977</v>
      </c>
      <c r="I32" s="11">
        <f t="shared" si="7"/>
        <v>107372000</v>
      </c>
      <c r="J32" s="11">
        <f t="shared" si="7"/>
        <v>703692726</v>
      </c>
      <c r="K32" s="11">
        <f t="shared" si="7"/>
        <v>4799531915</v>
      </c>
      <c r="L32" s="11">
        <f t="shared" si="7"/>
        <v>485917027</v>
      </c>
      <c r="M32" s="11">
        <f>SUM(M33:M40)</f>
        <v>101089137</v>
      </c>
      <c r="N32" s="11">
        <f t="shared" si="7"/>
        <v>36314142</v>
      </c>
      <c r="O32" s="11">
        <f>SUM(O33:O39)</f>
        <v>160230203</v>
      </c>
      <c r="P32" s="11">
        <f t="shared" si="7"/>
        <v>829953424</v>
      </c>
      <c r="Q32" s="11">
        <f>SUM(Q33:Q39)</f>
        <v>67790553</v>
      </c>
      <c r="R32" s="11">
        <f t="shared" si="7"/>
        <v>250035770</v>
      </c>
      <c r="S32" s="11">
        <f>SUM(S33:S39)</f>
        <v>85933000</v>
      </c>
      <c r="T32" s="11">
        <f>SUM(T33:T39)</f>
        <v>102911000</v>
      </c>
      <c r="U32" s="11">
        <f>SUM(U33:U40)</f>
        <v>7969451186</v>
      </c>
      <c r="V32" s="6"/>
      <c r="W32" s="5">
        <f t="shared" si="1"/>
        <v>7780607186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>
        <v>574862726</v>
      </c>
      <c r="K33" s="12">
        <v>1521771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576384497</v>
      </c>
      <c r="V33" s="25"/>
      <c r="W33" s="5">
        <f t="shared" si="1"/>
        <v>576384497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443668164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443668164</v>
      </c>
      <c r="V34" s="25"/>
      <c r="W34" s="5">
        <f t="shared" si="1"/>
        <v>443668164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921618954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1379693386</v>
      </c>
      <c r="V35" s="25"/>
      <c r="W35" s="55">
        <f t="shared" si="1"/>
        <v>1379693386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31360294</v>
      </c>
      <c r="L36" s="11"/>
      <c r="M36" s="11"/>
      <c r="N36" s="11"/>
      <c r="O36" s="11">
        <v>26441960</v>
      </c>
      <c r="P36" s="11"/>
      <c r="Q36" s="11">
        <v>9075336</v>
      </c>
      <c r="R36" s="11"/>
      <c r="S36" s="11">
        <v>2087000</v>
      </c>
      <c r="T36" s="11"/>
      <c r="U36" s="11">
        <f t="shared" si="8"/>
        <v>68964590</v>
      </c>
      <c r="V36" s="25"/>
      <c r="W36" s="55">
        <f t="shared" si="1"/>
        <v>66877590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>
        <v>7514688</v>
      </c>
      <c r="H37" s="11">
        <v>3579090</v>
      </c>
      <c r="I37" s="11"/>
      <c r="J37" s="11"/>
      <c r="K37" s="11">
        <v>2910896514</v>
      </c>
      <c r="L37" s="11"/>
      <c r="M37" s="11">
        <v>53399160</v>
      </c>
      <c r="N37" s="11">
        <v>2140100</v>
      </c>
      <c r="O37" s="11"/>
      <c r="P37" s="11">
        <v>126015177</v>
      </c>
      <c r="Q37" s="11"/>
      <c r="R37" s="11"/>
      <c r="S37" s="11">
        <v>57267000</v>
      </c>
      <c r="T37" s="11"/>
      <c r="U37" s="11">
        <f t="shared" si="8"/>
        <v>3160811729</v>
      </c>
      <c r="V37" s="25"/>
      <c r="W37" s="55">
        <f t="shared" si="1"/>
        <v>3103544729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15641177</v>
      </c>
      <c r="G38" s="11">
        <v>49895950</v>
      </c>
      <c r="H38" s="11">
        <v>51912977</v>
      </c>
      <c r="I38" s="11">
        <v>60839000</v>
      </c>
      <c r="J38" s="11">
        <v>49403453</v>
      </c>
      <c r="K38" s="11">
        <v>116014753</v>
      </c>
      <c r="L38" s="11">
        <v>17641000</v>
      </c>
      <c r="M38" s="11">
        <v>27117257</v>
      </c>
      <c r="N38" s="11">
        <v>13763496</v>
      </c>
      <c r="O38" s="11">
        <v>48352577</v>
      </c>
      <c r="P38" s="11">
        <v>123856094</v>
      </c>
      <c r="Q38" s="11">
        <v>30931735</v>
      </c>
      <c r="R38" s="11">
        <v>54133247</v>
      </c>
      <c r="S38" s="11">
        <v>12420000</v>
      </c>
      <c r="T38" s="11">
        <v>57588000</v>
      </c>
      <c r="U38" s="11">
        <f t="shared" si="8"/>
        <v>729510716</v>
      </c>
      <c r="V38" s="25"/>
      <c r="W38" s="55">
        <f t="shared" si="1"/>
        <v>659502716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28458498</v>
      </c>
      <c r="G39" s="11">
        <v>42999</v>
      </c>
      <c r="H39" s="11">
        <v>81634910</v>
      </c>
      <c r="I39" s="11">
        <v>46533000</v>
      </c>
      <c r="J39" s="11">
        <v>79426547</v>
      </c>
      <c r="K39" s="11">
        <v>374451465</v>
      </c>
      <c r="L39" s="11">
        <v>28637595</v>
      </c>
      <c r="M39" s="11">
        <v>20572720</v>
      </c>
      <c r="N39" s="11">
        <f>1610546+18800000</f>
        <v>20410546</v>
      </c>
      <c r="O39" s="11">
        <v>85435666</v>
      </c>
      <c r="P39" s="11">
        <v>561646153</v>
      </c>
      <c r="Q39" s="11">
        <v>27783482</v>
      </c>
      <c r="R39" s="11">
        <v>195902523</v>
      </c>
      <c r="S39" s="11">
        <v>14159000</v>
      </c>
      <c r="T39" s="11">
        <v>45323000</v>
      </c>
      <c r="U39" s="11">
        <f t="shared" si="8"/>
        <v>1610418104</v>
      </c>
      <c r="V39" s="25"/>
      <c r="W39" s="55">
        <f t="shared" si="1"/>
        <v>1550936104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33334000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7136830325</v>
      </c>
      <c r="J42" s="13">
        <f t="shared" si="9"/>
        <v>129806818955</v>
      </c>
      <c r="K42" s="13">
        <f t="shared" si="9"/>
        <v>979979166886</v>
      </c>
      <c r="L42" s="13">
        <f t="shared" si="9"/>
        <v>72860063505</v>
      </c>
      <c r="M42" s="13">
        <f t="shared" si="9"/>
        <v>56686191148</v>
      </c>
      <c r="N42" s="13">
        <f t="shared" si="9"/>
        <v>196985915</v>
      </c>
      <c r="O42" s="13">
        <f t="shared" si="9"/>
        <v>138846157243</v>
      </c>
      <c r="P42" s="13">
        <f t="shared" si="9"/>
        <v>0</v>
      </c>
      <c r="Q42" s="13">
        <f>SUM(Q43:Q45)</f>
        <v>387436869251</v>
      </c>
      <c r="R42" s="13">
        <f t="shared" si="9"/>
        <v>5060441315</v>
      </c>
      <c r="S42" s="13">
        <f t="shared" si="9"/>
        <v>0</v>
      </c>
      <c r="T42" s="13">
        <f t="shared" si="9"/>
        <v>0</v>
      </c>
      <c r="U42" s="51">
        <f t="shared" si="9"/>
        <v>1778042858543</v>
      </c>
      <c r="V42" s="2"/>
      <c r="W42" s="5">
        <f t="shared" si="1"/>
        <v>1778042858543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33334000</v>
      </c>
      <c r="G43" s="11"/>
      <c r="H43" s="11"/>
      <c r="I43" s="11">
        <v>601481206</v>
      </c>
      <c r="J43" s="11">
        <v>499247557</v>
      </c>
      <c r="K43" s="11">
        <v>2071584358</v>
      </c>
      <c r="L43" s="11">
        <v>155459287</v>
      </c>
      <c r="M43" s="11">
        <v>1339550873</v>
      </c>
      <c r="N43" s="11">
        <v>196985915</v>
      </c>
      <c r="O43" s="11"/>
      <c r="P43" s="11"/>
      <c r="Q43" s="11"/>
      <c r="R43" s="11">
        <v>1532535508</v>
      </c>
      <c r="S43" s="11"/>
      <c r="T43" s="11"/>
      <c r="U43" s="11">
        <f aca="true" t="shared" si="10" ref="U43:U49">SUM(F43:T43)</f>
        <v>6430178704</v>
      </c>
      <c r="V43" s="25"/>
      <c r="W43" s="55">
        <f t="shared" si="1"/>
        <v>6430178704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6535349119</v>
      </c>
      <c r="J44" s="11">
        <v>129307571398</v>
      </c>
      <c r="K44" s="11">
        <v>977907582528</v>
      </c>
      <c r="L44" s="11">
        <v>72704604218</v>
      </c>
      <c r="M44" s="11">
        <v>55346640275</v>
      </c>
      <c r="N44" s="11"/>
      <c r="O44" s="11">
        <v>138846157243</v>
      </c>
      <c r="P44" s="11"/>
      <c r="Q44" s="11">
        <v>387436869251</v>
      </c>
      <c r="R44" s="11">
        <v>3527905807</v>
      </c>
      <c r="S44" s="11"/>
      <c r="T44" s="11"/>
      <c r="U44" s="11">
        <f t="shared" si="10"/>
        <v>1771612679839</v>
      </c>
      <c r="V44" s="25"/>
      <c r="W44" s="55">
        <f t="shared" si="1"/>
        <v>1771612679839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>
        <v>11871095689</v>
      </c>
      <c r="L46" s="11"/>
      <c r="M46" s="11">
        <v>4337084574</v>
      </c>
      <c r="N46" s="11"/>
      <c r="O46" s="11"/>
      <c r="P46" s="11"/>
      <c r="Q46" s="11"/>
      <c r="R46" s="11"/>
      <c r="S46" s="11"/>
      <c r="T46" s="11"/>
      <c r="U46" s="11">
        <f t="shared" si="10"/>
        <v>16208180263</v>
      </c>
      <c r="V46" s="25"/>
      <c r="W46" s="5">
        <f t="shared" si="1"/>
        <v>16208180263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393500422834</v>
      </c>
      <c r="R47" s="11"/>
      <c r="S47" s="11"/>
      <c r="T47" s="11"/>
      <c r="U47" s="11">
        <f>SUM(F47:T47)</f>
        <v>393500422834</v>
      </c>
      <c r="V47" s="25"/>
      <c r="W47" s="55">
        <f t="shared" si="1"/>
        <v>393500422834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22238491612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1237281534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167607143270</v>
      </c>
      <c r="V48" s="25"/>
      <c r="W48" s="55">
        <f t="shared" si="1"/>
        <v>166509823270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90416000</v>
      </c>
      <c r="T51" s="10">
        <f>+T9-T25</f>
        <v>-827549000</v>
      </c>
      <c r="U51" s="4">
        <f>+U9-U25</f>
        <v>-31812248222</v>
      </c>
      <c r="V51" s="4">
        <f>+V9-V25</f>
        <v>0</v>
      </c>
      <c r="W51" s="4">
        <f>+W9-W25</f>
        <v>-31075115222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2022-01-24T20:45:51Z</cp:lastPrinted>
  <dcterms:created xsi:type="dcterms:W3CDTF">1998-06-30T14:14:38Z</dcterms:created>
  <dcterms:modified xsi:type="dcterms:W3CDTF">2023-05-25T01:56:35Z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183.000000000000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/InformaciondePresupuestoMOP/balancefinancieromop/Documents/2021/Balance_Diciembre_2021_COVID.xls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